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entgyorgyvolgyi\Desktop\"/>
    </mc:Choice>
  </mc:AlternateContent>
  <bookViews>
    <workbookView xWindow="0" yWindow="0" windowWidth="27840" windowHeight="12015" firstSheet="11" activeTab="15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 számú melléklet 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90" r:id="rId11"/>
    <sheet name="7.számú melléklet " sheetId="91" r:id="rId12"/>
    <sheet name="8.számú melléklet " sheetId="92" r:id="rId13"/>
    <sheet name="9.számú melléklet " sheetId="93" r:id="rId14"/>
    <sheet name="10.számú melléklet " sheetId="94" r:id="rId15"/>
    <sheet name="11.számú melléklet " sheetId="95" r:id="rId16"/>
    <sheet name="12. sz. intézmény finanszirozás" sheetId="97" r:id="rId17"/>
  </sheets>
  <externalReferences>
    <externalReference r:id="rId18"/>
  </externalReference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 számú melléklet '!$1:$2</definedName>
    <definedName name="_xlnm.Print_Titles" localSheetId="9">'5.számú melléklet '!$2:$5</definedName>
    <definedName name="_xlnm.Print_Area" localSheetId="0">' 1.számú melléklet '!$A$1:$F$59</definedName>
    <definedName name="_xlnm.Print_Area" localSheetId="14">'10.számú melléklet '!$A$1:$O$26</definedName>
    <definedName name="_xlnm.Print_Area" localSheetId="3">'3.számú melléklet'!$A$1:$F$78</definedName>
    <definedName name="_xlnm.Print_Area" localSheetId="7">'4.b.számú melléklet  '!$A$1:$C$23</definedName>
    <definedName name="_xlnm.Print_Area" localSheetId="9">'5.számú melléklet '!$A$1:$F$97</definedName>
  </definedNames>
  <calcPr calcId="162913" calcMode="autoNoTable"/>
</workbook>
</file>

<file path=xl/calcChain.xml><?xml version="1.0" encoding="utf-8"?>
<calcChain xmlns="http://schemas.openxmlformats.org/spreadsheetml/2006/main">
  <c r="L6" i="97" l="1"/>
  <c r="L7" i="97"/>
  <c r="F31" i="91"/>
  <c r="F18" i="91"/>
  <c r="J9" i="90"/>
  <c r="I9" i="90"/>
  <c r="H9" i="90"/>
  <c r="G9" i="90"/>
  <c r="F9" i="90"/>
  <c r="E9" i="90"/>
  <c r="D9" i="90"/>
  <c r="C9" i="90"/>
  <c r="F74" i="61"/>
  <c r="D33" i="65"/>
  <c r="E33" i="65"/>
  <c r="F33" i="65"/>
  <c r="F32" i="91" l="1"/>
  <c r="F34" i="91" s="1"/>
  <c r="AM82" i="87"/>
  <c r="AM76" i="87"/>
  <c r="AM62" i="87"/>
  <c r="AM52" i="87"/>
  <c r="AM45" i="87"/>
  <c r="AM39" i="87"/>
  <c r="AM32" i="87"/>
  <c r="AM24" i="87"/>
  <c r="AM19" i="87"/>
  <c r="AM12" i="87"/>
  <c r="AJ82" i="87"/>
  <c r="AJ76" i="87"/>
  <c r="AJ62" i="87"/>
  <c r="AJ52" i="87"/>
  <c r="AJ45" i="87"/>
  <c r="AJ39" i="87"/>
  <c r="AJ32" i="87"/>
  <c r="AJ24" i="87"/>
  <c r="AJ19" i="87"/>
  <c r="AJ12" i="87"/>
  <c r="M82" i="87"/>
  <c r="M76" i="87"/>
  <c r="M62" i="87"/>
  <c r="M52" i="87"/>
  <c r="M45" i="87"/>
  <c r="M39" i="87"/>
  <c r="M32" i="87"/>
  <c r="M24" i="87"/>
  <c r="M19" i="87"/>
  <c r="M12" i="87"/>
  <c r="J82" i="87"/>
  <c r="J76" i="87"/>
  <c r="J62" i="87"/>
  <c r="J52" i="87"/>
  <c r="J45" i="87"/>
  <c r="J39" i="87"/>
  <c r="J32" i="87"/>
  <c r="J24" i="87"/>
  <c r="J19" i="87"/>
  <c r="J12" i="87"/>
  <c r="G82" i="87"/>
  <c r="G76" i="87"/>
  <c r="G62" i="87"/>
  <c r="G52" i="87"/>
  <c r="G45" i="87"/>
  <c r="G39" i="87"/>
  <c r="G32" i="87"/>
  <c r="G24" i="87"/>
  <c r="G19" i="87"/>
  <c r="G12" i="87"/>
  <c r="F25" i="77"/>
  <c r="F14" i="77"/>
  <c r="J55" i="87" l="1"/>
  <c r="J83" i="87" s="1"/>
  <c r="AM55" i="87"/>
  <c r="AM83" i="87" s="1"/>
  <c r="AJ55" i="87"/>
  <c r="AJ83" i="87" s="1"/>
  <c r="M55" i="87"/>
  <c r="M83" i="87" s="1"/>
  <c r="G55" i="87"/>
  <c r="G83" i="87" s="1"/>
  <c r="C6" i="97"/>
  <c r="E6" i="97"/>
  <c r="K6" i="97"/>
  <c r="C7" i="97"/>
  <c r="E7" i="97"/>
  <c r="K7" i="97"/>
  <c r="C8" i="97"/>
  <c r="E8" i="97"/>
  <c r="K8" i="97"/>
  <c r="L8" i="97"/>
  <c r="F9" i="97"/>
  <c r="G7" i="97" l="1"/>
  <c r="I7" i="97" s="1"/>
  <c r="M7" i="97" s="1"/>
  <c r="C9" i="97"/>
  <c r="K9" i="97"/>
  <c r="L9" i="97"/>
  <c r="E9" i="97"/>
  <c r="G8" i="97"/>
  <c r="I8" i="97" s="1"/>
  <c r="M8" i="97" s="1"/>
  <c r="G6" i="97"/>
  <c r="I6" i="97" s="1"/>
  <c r="G9" i="97" l="1"/>
  <c r="I9" i="97"/>
  <c r="M6" i="97"/>
  <c r="M9" i="97" s="1"/>
  <c r="J6" i="97"/>
  <c r="N6" i="97" l="1"/>
  <c r="K19" i="95" l="1"/>
  <c r="J19" i="95"/>
  <c r="I19" i="95"/>
  <c r="G19" i="95"/>
  <c r="F19" i="95"/>
  <c r="E19" i="95"/>
  <c r="D19" i="95"/>
  <c r="C19" i="95"/>
  <c r="B19" i="95"/>
  <c r="L18" i="95"/>
  <c r="L17" i="95"/>
  <c r="K15" i="95"/>
  <c r="J15" i="95"/>
  <c r="I15" i="95"/>
  <c r="G15" i="95"/>
  <c r="G20" i="95" s="1"/>
  <c r="F15" i="95"/>
  <c r="E15" i="95"/>
  <c r="D15" i="95"/>
  <c r="C15" i="95"/>
  <c r="B15" i="95"/>
  <c r="L14" i="95"/>
  <c r="L13" i="95"/>
  <c r="L12" i="95"/>
  <c r="L11" i="95"/>
  <c r="L9" i="95"/>
  <c r="K8" i="95"/>
  <c r="J8" i="95"/>
  <c r="I8" i="95"/>
  <c r="I20" i="95" s="1"/>
  <c r="H8" i="95"/>
  <c r="G8" i="95"/>
  <c r="H20" i="95" s="1"/>
  <c r="F8" i="95"/>
  <c r="E8" i="95"/>
  <c r="D8" i="95"/>
  <c r="C8" i="95"/>
  <c r="B8" i="95"/>
  <c r="L7" i="95"/>
  <c r="L6" i="95"/>
  <c r="L5" i="95"/>
  <c r="L4" i="95"/>
  <c r="L3" i="95"/>
  <c r="N25" i="94"/>
  <c r="M25" i="94"/>
  <c r="L25" i="94"/>
  <c r="K25" i="94"/>
  <c r="J25" i="94"/>
  <c r="I25" i="94"/>
  <c r="H25" i="94"/>
  <c r="G25" i="94"/>
  <c r="F25" i="94"/>
  <c r="E25" i="94"/>
  <c r="D25" i="94"/>
  <c r="C25" i="94"/>
  <c r="O24" i="94"/>
  <c r="O23" i="94"/>
  <c r="O22" i="94"/>
  <c r="O21" i="94"/>
  <c r="O20" i="94"/>
  <c r="O19" i="94"/>
  <c r="O18" i="94"/>
  <c r="O17" i="94"/>
  <c r="O16" i="94"/>
  <c r="N14" i="94"/>
  <c r="N26" i="94" s="1"/>
  <c r="M14" i="94"/>
  <c r="L14" i="94"/>
  <c r="K14" i="94"/>
  <c r="J14" i="94"/>
  <c r="J26" i="94" s="1"/>
  <c r="I14" i="94"/>
  <c r="H14" i="94"/>
  <c r="H26" i="94" s="1"/>
  <c r="G14" i="94"/>
  <c r="F14" i="94"/>
  <c r="F26" i="94" s="1"/>
  <c r="E14" i="94"/>
  <c r="D14" i="94"/>
  <c r="D26" i="94" s="1"/>
  <c r="C14" i="94"/>
  <c r="O13" i="94"/>
  <c r="O12" i="94"/>
  <c r="O11" i="94"/>
  <c r="O10" i="94"/>
  <c r="O9" i="94"/>
  <c r="O8" i="94"/>
  <c r="O7" i="94"/>
  <c r="O6" i="94"/>
  <c r="O5" i="94"/>
  <c r="O4" i="94"/>
  <c r="J13" i="93"/>
  <c r="J11" i="93"/>
  <c r="G11" i="93"/>
  <c r="G13" i="93" s="1"/>
  <c r="K10" i="93"/>
  <c r="K8" i="93"/>
  <c r="K6" i="93"/>
  <c r="M8" i="92"/>
  <c r="L8" i="92"/>
  <c r="K8" i="92"/>
  <c r="J8" i="92"/>
  <c r="I8" i="92"/>
  <c r="H8" i="92"/>
  <c r="G8" i="92"/>
  <c r="F8" i="92"/>
  <c r="E8" i="92"/>
  <c r="N7" i="92"/>
  <c r="N6" i="92"/>
  <c r="N5" i="92"/>
  <c r="E31" i="91"/>
  <c r="D31" i="91"/>
  <c r="E18" i="91"/>
  <c r="E32" i="91" s="1"/>
  <c r="E34" i="91" s="1"/>
  <c r="E38" i="65" s="1"/>
  <c r="D18" i="91"/>
  <c r="L15" i="95" l="1"/>
  <c r="B20" i="95"/>
  <c r="F20" i="95"/>
  <c r="K20" i="95"/>
  <c r="C20" i="95"/>
  <c r="D20" i="95"/>
  <c r="E26" i="94"/>
  <c r="I26" i="94"/>
  <c r="M26" i="94"/>
  <c r="L8" i="95"/>
  <c r="L20" i="95" s="1"/>
  <c r="L19" i="95"/>
  <c r="D32" i="91"/>
  <c r="D34" i="91" s="1"/>
  <c r="D38" i="65" s="1"/>
  <c r="N8" i="92"/>
  <c r="K11" i="93"/>
  <c r="K13" i="93" s="1"/>
  <c r="E20" i="95"/>
  <c r="J20" i="95"/>
  <c r="L26" i="94"/>
  <c r="O25" i="94"/>
  <c r="C26" i="94"/>
  <c r="G26" i="94"/>
  <c r="K26" i="94"/>
  <c r="O14" i="94"/>
  <c r="U82" i="89" l="1"/>
  <c r="F56" i="61" l="1"/>
  <c r="E56" i="61"/>
  <c r="D56" i="61"/>
  <c r="C56" i="61"/>
  <c r="E25" i="77" l="1"/>
  <c r="C25" i="77"/>
  <c r="F12" i="67"/>
  <c r="F10" i="67"/>
  <c r="F9" i="67"/>
  <c r="F8" i="67"/>
  <c r="F7" i="67"/>
  <c r="F6" i="67"/>
  <c r="F24" i="67"/>
  <c r="F23" i="67"/>
  <c r="F22" i="67"/>
  <c r="F19" i="67"/>
  <c r="F21" i="67"/>
  <c r="F96" i="61" l="1"/>
  <c r="F80" i="61"/>
  <c r="F61" i="61"/>
  <c r="F22" i="79"/>
  <c r="F18" i="79"/>
  <c r="F14" i="79"/>
  <c r="F11" i="79"/>
  <c r="F8" i="79"/>
  <c r="F65" i="65"/>
  <c r="F61" i="65"/>
  <c r="F58" i="65"/>
  <c r="F50" i="65"/>
  <c r="F46" i="65"/>
  <c r="F43" i="65"/>
  <c r="F36" i="65"/>
  <c r="F16" i="65"/>
  <c r="BE82" i="87"/>
  <c r="BE76" i="87"/>
  <c r="BE62" i="87"/>
  <c r="BE52" i="87"/>
  <c r="BE45" i="87"/>
  <c r="BE39" i="87"/>
  <c r="BE32" i="87"/>
  <c r="BE24" i="87"/>
  <c r="BE19" i="87"/>
  <c r="BE12" i="87"/>
  <c r="BB82" i="87"/>
  <c r="BB76" i="87"/>
  <c r="BB62" i="87"/>
  <c r="BB52" i="87"/>
  <c r="BB45" i="87"/>
  <c r="BB39" i="87"/>
  <c r="BB32" i="87"/>
  <c r="BB24" i="87"/>
  <c r="BB19" i="87"/>
  <c r="BB12" i="87"/>
  <c r="AY82" i="87"/>
  <c r="AY76" i="87"/>
  <c r="AY62" i="87"/>
  <c r="AY52" i="87"/>
  <c r="AY45" i="87"/>
  <c r="AY39" i="87"/>
  <c r="AY32" i="87"/>
  <c r="AY24" i="87"/>
  <c r="AY19" i="87"/>
  <c r="AY12" i="87"/>
  <c r="AV82" i="87"/>
  <c r="AV76" i="87"/>
  <c r="AV62" i="87"/>
  <c r="AV52" i="87"/>
  <c r="AV45" i="87"/>
  <c r="AV39" i="87"/>
  <c r="AV32" i="87"/>
  <c r="AV24" i="87"/>
  <c r="AV19" i="87"/>
  <c r="AV12" i="87"/>
  <c r="AS82" i="87"/>
  <c r="AS76" i="87"/>
  <c r="AS62" i="87"/>
  <c r="AS52" i="87"/>
  <c r="AS45" i="87"/>
  <c r="AS39" i="87"/>
  <c r="AS32" i="87"/>
  <c r="AS24" i="87"/>
  <c r="AS19" i="87"/>
  <c r="AS12" i="87"/>
  <c r="AP82" i="87"/>
  <c r="AP76" i="87"/>
  <c r="AP62" i="87"/>
  <c r="AP52" i="87"/>
  <c r="AP45" i="87"/>
  <c r="AP39" i="87"/>
  <c r="AP32" i="87"/>
  <c r="AP24" i="87"/>
  <c r="AP19" i="87"/>
  <c r="AP12" i="87"/>
  <c r="L61" i="70"/>
  <c r="L58" i="70"/>
  <c r="L55" i="70"/>
  <c r="AB82" i="87"/>
  <c r="AB76" i="87"/>
  <c r="AB62" i="87"/>
  <c r="AB52" i="87"/>
  <c r="AB45" i="87"/>
  <c r="AB39" i="87"/>
  <c r="AB32" i="87"/>
  <c r="AB24" i="87"/>
  <c r="AB19" i="87"/>
  <c r="AB12" i="87"/>
  <c r="Y82" i="87"/>
  <c r="Y76" i="87"/>
  <c r="Y62" i="87"/>
  <c r="Y52" i="87"/>
  <c r="Y45" i="87"/>
  <c r="Y39" i="87"/>
  <c r="Y32" i="87"/>
  <c r="Y24" i="87"/>
  <c r="Y19" i="87"/>
  <c r="Y12" i="87"/>
  <c r="AE82" i="87"/>
  <c r="AE76" i="87"/>
  <c r="AE62" i="87"/>
  <c r="AE52" i="87"/>
  <c r="AE45" i="87"/>
  <c r="AE39" i="87"/>
  <c r="AE32" i="87"/>
  <c r="AE24" i="87"/>
  <c r="AE19" i="87"/>
  <c r="AE12" i="87"/>
  <c r="V82" i="87"/>
  <c r="V76" i="87"/>
  <c r="V62" i="87"/>
  <c r="L15" i="70" s="1"/>
  <c r="V52" i="87"/>
  <c r="V45" i="87"/>
  <c r="V39" i="87"/>
  <c r="V32" i="87"/>
  <c r="V24" i="87"/>
  <c r="V19" i="87"/>
  <c r="V12" i="87"/>
  <c r="S82" i="87"/>
  <c r="L26" i="70" s="1"/>
  <c r="S76" i="87"/>
  <c r="L21" i="70" s="1"/>
  <c r="S62" i="87"/>
  <c r="L17" i="70" s="1"/>
  <c r="S52" i="87"/>
  <c r="S45" i="87"/>
  <c r="S39" i="87"/>
  <c r="S32" i="87"/>
  <c r="S24" i="87"/>
  <c r="S19" i="87"/>
  <c r="S12" i="87"/>
  <c r="P82" i="87"/>
  <c r="P76" i="87"/>
  <c r="P62" i="87"/>
  <c r="P52" i="87"/>
  <c r="P45" i="87"/>
  <c r="P39" i="87"/>
  <c r="P32" i="87"/>
  <c r="P24" i="87"/>
  <c r="P19" i="87"/>
  <c r="P12" i="87"/>
  <c r="BH81" i="87"/>
  <c r="BH80" i="87"/>
  <c r="BH79" i="87"/>
  <c r="BH78" i="87"/>
  <c r="BH77" i="87"/>
  <c r="BH75" i="87"/>
  <c r="BH74" i="87"/>
  <c r="BH73" i="87"/>
  <c r="BH72" i="87"/>
  <c r="BH71" i="87"/>
  <c r="BH70" i="87"/>
  <c r="BH69" i="87"/>
  <c r="BH68" i="87"/>
  <c r="BH67" i="87"/>
  <c r="BH66" i="87"/>
  <c r="BH65" i="87"/>
  <c r="BH64" i="87"/>
  <c r="BH63" i="87"/>
  <c r="BH61" i="87"/>
  <c r="BH60" i="87"/>
  <c r="BH59" i="87"/>
  <c r="BH58" i="87"/>
  <c r="BH57" i="87"/>
  <c r="BH56" i="87"/>
  <c r="BH54" i="87"/>
  <c r="BH53" i="87"/>
  <c r="BH51" i="87"/>
  <c r="BH50" i="87"/>
  <c r="BH49" i="87"/>
  <c r="BH48" i="87"/>
  <c r="BH47" i="87"/>
  <c r="BH46" i="87"/>
  <c r="BH44" i="87"/>
  <c r="BH43" i="87"/>
  <c r="BH42" i="87"/>
  <c r="BH41" i="87"/>
  <c r="BH40" i="87"/>
  <c r="BH38" i="87"/>
  <c r="BH37" i="87"/>
  <c r="BH36" i="87"/>
  <c r="BH35" i="87"/>
  <c r="BH34" i="87"/>
  <c r="BH33" i="87"/>
  <c r="BH31" i="87"/>
  <c r="BH30" i="87"/>
  <c r="BH29" i="87"/>
  <c r="BH28" i="87"/>
  <c r="BH27" i="87"/>
  <c r="BH26" i="87"/>
  <c r="BH25" i="87"/>
  <c r="BH23" i="87"/>
  <c r="BH22" i="87"/>
  <c r="BH21" i="87"/>
  <c r="BH18" i="87"/>
  <c r="BH17" i="87"/>
  <c r="BH16" i="87"/>
  <c r="BH15" i="87"/>
  <c r="BH14" i="87"/>
  <c r="BH13" i="87"/>
  <c r="BH11" i="87"/>
  <c r="BH10" i="87"/>
  <c r="BH9" i="87"/>
  <c r="BH8" i="87"/>
  <c r="BH7" i="87"/>
  <c r="BH6" i="87"/>
  <c r="F88" i="89"/>
  <c r="F82" i="89"/>
  <c r="F66" i="89"/>
  <c r="F58" i="89"/>
  <c r="F48" i="89"/>
  <c r="F42" i="89"/>
  <c r="F35" i="89"/>
  <c r="F28" i="89"/>
  <c r="F21" i="89"/>
  <c r="F17" i="89"/>
  <c r="F11" i="89"/>
  <c r="L25" i="70" l="1"/>
  <c r="AE55" i="87"/>
  <c r="AE83" i="87" s="1"/>
  <c r="AS55" i="87"/>
  <c r="AS83" i="87" s="1"/>
  <c r="AY55" i="87"/>
  <c r="AY83" i="87" s="1"/>
  <c r="BE55" i="87"/>
  <c r="BE83" i="87" s="1"/>
  <c r="F62" i="65"/>
  <c r="L20" i="70"/>
  <c r="L23" i="70" s="1"/>
  <c r="F61" i="89"/>
  <c r="F46" i="67"/>
  <c r="S55" i="87"/>
  <c r="AB55" i="87"/>
  <c r="F47" i="67"/>
  <c r="V55" i="87"/>
  <c r="L14" i="70"/>
  <c r="P55" i="87"/>
  <c r="Y55" i="87"/>
  <c r="Y83" i="87" s="1"/>
  <c r="AP55" i="87"/>
  <c r="AP83" i="87" s="1"/>
  <c r="AV55" i="87"/>
  <c r="BB55" i="87"/>
  <c r="F23" i="79"/>
  <c r="F39" i="65"/>
  <c r="F51" i="65" s="1"/>
  <c r="F66" i="65"/>
  <c r="F48" i="67"/>
  <c r="F81" i="61"/>
  <c r="F97" i="61" s="1"/>
  <c r="AY88" i="89"/>
  <c r="F40" i="70" s="1"/>
  <c r="AY82" i="89"/>
  <c r="F38" i="70" s="1"/>
  <c r="AY66" i="89"/>
  <c r="F36" i="70" s="1"/>
  <c r="AY58" i="89"/>
  <c r="AY48" i="89"/>
  <c r="AY42" i="89"/>
  <c r="AY35" i="89"/>
  <c r="AY28" i="89"/>
  <c r="AY21" i="89"/>
  <c r="AY17" i="89"/>
  <c r="AY11" i="89"/>
  <c r="AV88" i="89"/>
  <c r="AV82" i="89"/>
  <c r="AV66" i="89"/>
  <c r="AV58" i="89"/>
  <c r="AV48" i="89"/>
  <c r="AV42" i="89"/>
  <c r="AV35" i="89"/>
  <c r="AV28" i="89"/>
  <c r="AV21" i="89"/>
  <c r="AV17" i="89"/>
  <c r="AV11" i="89"/>
  <c r="AS88" i="89"/>
  <c r="AS82" i="89"/>
  <c r="AS66" i="89"/>
  <c r="AS58" i="89"/>
  <c r="AS48" i="89"/>
  <c r="AS42" i="89"/>
  <c r="AS35" i="89"/>
  <c r="AS28" i="89"/>
  <c r="AS21" i="89"/>
  <c r="AS17" i="89"/>
  <c r="AS11" i="89"/>
  <c r="AP88" i="89"/>
  <c r="AP82" i="89"/>
  <c r="AP66" i="89"/>
  <c r="AP58" i="89"/>
  <c r="AP48" i="89"/>
  <c r="AP42" i="89"/>
  <c r="AP35" i="89"/>
  <c r="AP28" i="89"/>
  <c r="AP21" i="89"/>
  <c r="AP17" i="89"/>
  <c r="AP11" i="89"/>
  <c r="AM88" i="89"/>
  <c r="AM82" i="89"/>
  <c r="AM66" i="89"/>
  <c r="AM58" i="89"/>
  <c r="AM48" i="89"/>
  <c r="AM42" i="89"/>
  <c r="AM35" i="89"/>
  <c r="AM28" i="89"/>
  <c r="AM21" i="89"/>
  <c r="AM17" i="89"/>
  <c r="AM11" i="89"/>
  <c r="AJ88" i="89"/>
  <c r="AJ82" i="89"/>
  <c r="AJ66" i="89"/>
  <c r="AJ58" i="89"/>
  <c r="AJ48" i="89"/>
  <c r="AJ42" i="89"/>
  <c r="AJ35" i="89"/>
  <c r="AJ28" i="89"/>
  <c r="AJ21" i="89"/>
  <c r="AJ17" i="89"/>
  <c r="AJ11" i="89"/>
  <c r="AG88" i="89"/>
  <c r="AG82" i="89"/>
  <c r="AG66" i="89"/>
  <c r="AG58" i="89"/>
  <c r="AG48" i="89"/>
  <c r="AG42" i="89"/>
  <c r="AG35" i="89"/>
  <c r="AG28" i="89"/>
  <c r="AG21" i="89"/>
  <c r="AG17" i="89"/>
  <c r="AG11" i="89"/>
  <c r="AA88" i="89"/>
  <c r="AA82" i="89"/>
  <c r="AA66" i="89"/>
  <c r="AA58" i="89"/>
  <c r="AA48" i="89"/>
  <c r="AA42" i="89"/>
  <c r="AA35" i="89"/>
  <c r="AA28" i="89"/>
  <c r="AA21" i="89"/>
  <c r="AA17" i="89"/>
  <c r="AA11" i="89"/>
  <c r="X88" i="89"/>
  <c r="X82" i="89"/>
  <c r="X66" i="89"/>
  <c r="X58" i="89"/>
  <c r="X48" i="89"/>
  <c r="X42" i="89"/>
  <c r="X35" i="89"/>
  <c r="X28" i="89"/>
  <c r="X21" i="89"/>
  <c r="X17" i="89"/>
  <c r="X11" i="89"/>
  <c r="U88" i="89"/>
  <c r="F25" i="70" s="1"/>
  <c r="F20" i="70"/>
  <c r="U66" i="89"/>
  <c r="F15" i="70" s="1"/>
  <c r="U58" i="89"/>
  <c r="U48" i="89"/>
  <c r="U42" i="89"/>
  <c r="U35" i="89"/>
  <c r="U28" i="89"/>
  <c r="U21" i="89"/>
  <c r="U17" i="89"/>
  <c r="U11" i="89"/>
  <c r="R88" i="89"/>
  <c r="R82" i="89"/>
  <c r="R66" i="89"/>
  <c r="R58" i="89"/>
  <c r="R48" i="89"/>
  <c r="R42" i="89"/>
  <c r="R35" i="89"/>
  <c r="R28" i="89"/>
  <c r="R21" i="89"/>
  <c r="R17" i="89"/>
  <c r="R11" i="89"/>
  <c r="O88" i="89"/>
  <c r="O82" i="89"/>
  <c r="O66" i="89"/>
  <c r="O58" i="89"/>
  <c r="O48" i="89"/>
  <c r="O42" i="89"/>
  <c r="O35" i="89"/>
  <c r="O28" i="89"/>
  <c r="O21" i="89"/>
  <c r="O17" i="89"/>
  <c r="O11" i="89"/>
  <c r="L88" i="89"/>
  <c r="F26" i="70" s="1"/>
  <c r="L82" i="89"/>
  <c r="L66" i="89"/>
  <c r="L58" i="89"/>
  <c r="L48" i="89"/>
  <c r="L42" i="89"/>
  <c r="L35" i="89"/>
  <c r="L28" i="89"/>
  <c r="L21" i="89"/>
  <c r="L17" i="89"/>
  <c r="L11" i="89"/>
  <c r="I88" i="89"/>
  <c r="I82" i="89"/>
  <c r="I66" i="89"/>
  <c r="I58" i="89"/>
  <c r="I48" i="89"/>
  <c r="I42" i="89"/>
  <c r="I35" i="89"/>
  <c r="I28" i="89"/>
  <c r="I21" i="89"/>
  <c r="I17" i="89"/>
  <c r="I11" i="89"/>
  <c r="BB87" i="89"/>
  <c r="BB86" i="89"/>
  <c r="BB85" i="89"/>
  <c r="BB84" i="89"/>
  <c r="BB83" i="89"/>
  <c r="BB81" i="89"/>
  <c r="BB80" i="89"/>
  <c r="BB79" i="89"/>
  <c r="BB78" i="89"/>
  <c r="BB77" i="89"/>
  <c r="BB76" i="89"/>
  <c r="BB75" i="89"/>
  <c r="BB74" i="89"/>
  <c r="BB73" i="89"/>
  <c r="BB72" i="89"/>
  <c r="BB71" i="89"/>
  <c r="BB70" i="89"/>
  <c r="BB69" i="89"/>
  <c r="BB68" i="89"/>
  <c r="BB67" i="89"/>
  <c r="BB65" i="89"/>
  <c r="BB64" i="89"/>
  <c r="BB63" i="89"/>
  <c r="BB62" i="89"/>
  <c r="BB60" i="89"/>
  <c r="BB57" i="89"/>
  <c r="BB56" i="89"/>
  <c r="BB55" i="89"/>
  <c r="BB54" i="89"/>
  <c r="BB53" i="89"/>
  <c r="BB52" i="89"/>
  <c r="BB51" i="89"/>
  <c r="BB50" i="89"/>
  <c r="BB49" i="89"/>
  <c r="BB47" i="89"/>
  <c r="BB46" i="89"/>
  <c r="BB45" i="89"/>
  <c r="BB44" i="89"/>
  <c r="BB43" i="89"/>
  <c r="BB41" i="89"/>
  <c r="BB40" i="89"/>
  <c r="BB39" i="89"/>
  <c r="BB38" i="89"/>
  <c r="BB37" i="89"/>
  <c r="BB36" i="89"/>
  <c r="BB34" i="89"/>
  <c r="BB33" i="89"/>
  <c r="BB32" i="89"/>
  <c r="BB31" i="89"/>
  <c r="BB30" i="89"/>
  <c r="BB29" i="89"/>
  <c r="BB27" i="89"/>
  <c r="BB26" i="89"/>
  <c r="BB25" i="89"/>
  <c r="BB24" i="89"/>
  <c r="BB23" i="89"/>
  <c r="BB22" i="89"/>
  <c r="BB20" i="89"/>
  <c r="BB19" i="89"/>
  <c r="BB18" i="89"/>
  <c r="BB16" i="89"/>
  <c r="BB15" i="89"/>
  <c r="BB14" i="89"/>
  <c r="BB13" i="89"/>
  <c r="BB12" i="89"/>
  <c r="BB10" i="89"/>
  <c r="BB8" i="89"/>
  <c r="BB7" i="89"/>
  <c r="BB6" i="89"/>
  <c r="F75" i="77"/>
  <c r="F68" i="77"/>
  <c r="F60" i="77"/>
  <c r="F64" i="77" s="1"/>
  <c r="F37" i="77"/>
  <c r="F29" i="77"/>
  <c r="L74" i="70"/>
  <c r="C62" i="70"/>
  <c r="D62" i="70"/>
  <c r="E62" i="70"/>
  <c r="F62" i="70"/>
  <c r="L62" i="70"/>
  <c r="F56" i="70"/>
  <c r="E56" i="70"/>
  <c r="D56" i="70"/>
  <c r="C56" i="70"/>
  <c r="E59" i="70"/>
  <c r="D59" i="70"/>
  <c r="C59" i="70"/>
  <c r="F59" i="70"/>
  <c r="L59" i="70"/>
  <c r="L56" i="70"/>
  <c r="F74" i="70"/>
  <c r="F25" i="67"/>
  <c r="F77" i="77" l="1"/>
  <c r="R59" i="89"/>
  <c r="BB59" i="89" s="1"/>
  <c r="L18" i="70"/>
  <c r="L33" i="70"/>
  <c r="F70" i="77"/>
  <c r="F23" i="70"/>
  <c r="O61" i="89"/>
  <c r="O89" i="89" s="1"/>
  <c r="F16" i="67" s="1"/>
  <c r="F17" i="67" s="1"/>
  <c r="AJ61" i="89"/>
  <c r="AJ89" i="89" s="1"/>
  <c r="AP61" i="89"/>
  <c r="AP89" i="89" s="1"/>
  <c r="F14" i="70"/>
  <c r="F18" i="70" s="1"/>
  <c r="F28" i="70"/>
  <c r="AG61" i="89"/>
  <c r="AS61" i="89"/>
  <c r="AS89" i="89" s="1"/>
  <c r="AY61" i="89"/>
  <c r="BB83" i="87"/>
  <c r="F58" i="67" s="1"/>
  <c r="L32" i="70"/>
  <c r="P83" i="87"/>
  <c r="F49" i="67" s="1"/>
  <c r="L6" i="70"/>
  <c r="L61" i="89"/>
  <c r="L89" i="89" s="1"/>
  <c r="F13" i="67" s="1"/>
  <c r="F14" i="67" s="1"/>
  <c r="S83" i="87"/>
  <c r="L10" i="70"/>
  <c r="AV83" i="87"/>
  <c r="L50" i="70"/>
  <c r="AB83" i="87"/>
  <c r="L8" i="70"/>
  <c r="I61" i="89"/>
  <c r="I89" i="89" s="1"/>
  <c r="AA61" i="89"/>
  <c r="AV61" i="89"/>
  <c r="F89" i="89"/>
  <c r="F54" i="67"/>
  <c r="L48" i="70"/>
  <c r="V83" i="87"/>
  <c r="L7" i="70"/>
  <c r="L5" i="70"/>
  <c r="F53" i="67"/>
  <c r="L47" i="70"/>
  <c r="F26" i="77"/>
  <c r="X61" i="89"/>
  <c r="AM61" i="89"/>
  <c r="U61" i="89"/>
  <c r="BH55" i="87"/>
  <c r="BB42" i="89"/>
  <c r="BB66" i="89"/>
  <c r="BB82" i="89"/>
  <c r="BB88" i="89"/>
  <c r="BB28" i="89"/>
  <c r="BB48" i="89"/>
  <c r="BB17" i="89"/>
  <c r="BB35" i="89"/>
  <c r="BB21" i="89"/>
  <c r="BB11" i="89"/>
  <c r="BB58" i="89"/>
  <c r="BB9" i="89"/>
  <c r="R61" i="89" l="1"/>
  <c r="F50" i="67"/>
  <c r="F5" i="70"/>
  <c r="L41" i="70"/>
  <c r="F49" i="70"/>
  <c r="L53" i="70"/>
  <c r="L12" i="70"/>
  <c r="U89" i="89"/>
  <c r="F26" i="67" s="1"/>
  <c r="F7" i="70"/>
  <c r="AA89" i="89"/>
  <c r="F8" i="70"/>
  <c r="AY89" i="89"/>
  <c r="F32" i="70"/>
  <c r="R89" i="89"/>
  <c r="F6" i="70"/>
  <c r="AM89" i="89"/>
  <c r="F50" i="70"/>
  <c r="F56" i="67"/>
  <c r="AG89" i="89"/>
  <c r="F48" i="70"/>
  <c r="X89" i="89"/>
  <c r="F9" i="70"/>
  <c r="AV89" i="89"/>
  <c r="F34" i="70"/>
  <c r="F36" i="67"/>
  <c r="BH83" i="87"/>
  <c r="BB61" i="89"/>
  <c r="L63" i="70" l="1"/>
  <c r="F12" i="70"/>
  <c r="F53" i="70"/>
  <c r="F52" i="67"/>
  <c r="F59" i="67" s="1"/>
  <c r="F41" i="70"/>
  <c r="F32" i="67"/>
  <c r="F33" i="67"/>
  <c r="F40" i="67"/>
  <c r="F37" i="67"/>
  <c r="F28" i="67"/>
  <c r="F41" i="77"/>
  <c r="BB89" i="89"/>
  <c r="K13" i="89"/>
  <c r="H10" i="89"/>
  <c r="C96" i="61"/>
  <c r="D96" i="61"/>
  <c r="E96" i="61"/>
  <c r="E16" i="65"/>
  <c r="E50" i="65"/>
  <c r="E46" i="65"/>
  <c r="D43" i="65"/>
  <c r="C43" i="65"/>
  <c r="E43" i="65"/>
  <c r="D16" i="65"/>
  <c r="C16" i="65"/>
  <c r="C33" i="65"/>
  <c r="F63" i="70" l="1"/>
  <c r="F49" i="77"/>
  <c r="F29" i="70"/>
  <c r="F42" i="70" s="1"/>
  <c r="L75" i="70"/>
  <c r="F38" i="67"/>
  <c r="F57" i="67"/>
  <c r="F30" i="67"/>
  <c r="F45" i="77"/>
  <c r="F34" i="67"/>
  <c r="F56" i="77" l="1"/>
  <c r="F50" i="77"/>
  <c r="F75" i="70"/>
  <c r="F39" i="67"/>
  <c r="BD82" i="87"/>
  <c r="BD76" i="87"/>
  <c r="BD62" i="87"/>
  <c r="BD52" i="87"/>
  <c r="BD45" i="87"/>
  <c r="BD39" i="87"/>
  <c r="BD32" i="87"/>
  <c r="BD24" i="87"/>
  <c r="BD19" i="87"/>
  <c r="BD12" i="87"/>
  <c r="E28" i="67"/>
  <c r="E24" i="67"/>
  <c r="E23" i="67"/>
  <c r="E22" i="67"/>
  <c r="E21" i="67"/>
  <c r="E19" i="67"/>
  <c r="E10" i="67"/>
  <c r="E9" i="67"/>
  <c r="E80" i="61"/>
  <c r="E74" i="61"/>
  <c r="E61" i="61"/>
  <c r="K16" i="86"/>
  <c r="K15" i="86"/>
  <c r="K11" i="86"/>
  <c r="K10" i="86"/>
  <c r="K9" i="86"/>
  <c r="K8" i="86"/>
  <c r="K7" i="86"/>
  <c r="K6" i="86"/>
  <c r="J7" i="86"/>
  <c r="J6" i="86"/>
  <c r="E17" i="86"/>
  <c r="E12" i="86"/>
  <c r="G17" i="86"/>
  <c r="G12" i="86"/>
  <c r="E22" i="79"/>
  <c r="E18" i="79"/>
  <c r="E14" i="79"/>
  <c r="E11" i="79"/>
  <c r="E8" i="79"/>
  <c r="E65" i="65"/>
  <c r="E61" i="65"/>
  <c r="E58" i="65"/>
  <c r="E36" i="65"/>
  <c r="BG54" i="87"/>
  <c r="F76" i="70" l="1"/>
  <c r="F78" i="77"/>
  <c r="E18" i="86"/>
  <c r="K17" i="86"/>
  <c r="G18" i="86"/>
  <c r="BD55" i="87"/>
  <c r="K33" i="70" s="1"/>
  <c r="E23" i="79"/>
  <c r="E62" i="65"/>
  <c r="E66" i="65" s="1"/>
  <c r="E81" i="61"/>
  <c r="E97" i="61" s="1"/>
  <c r="K12" i="86"/>
  <c r="BA82" i="87"/>
  <c r="BA76" i="87"/>
  <c r="BA62" i="87"/>
  <c r="BA52" i="87"/>
  <c r="BA45" i="87"/>
  <c r="BA39" i="87"/>
  <c r="BA32" i="87"/>
  <c r="BA24" i="87"/>
  <c r="BA19" i="87"/>
  <c r="BA12" i="87"/>
  <c r="AX82" i="87"/>
  <c r="BH82" i="87" s="1"/>
  <c r="D8" i="97" s="1"/>
  <c r="H8" i="97" s="1"/>
  <c r="J8" i="97" s="1"/>
  <c r="N8" i="97" s="1"/>
  <c r="AX76" i="87"/>
  <c r="BH76" i="87" s="1"/>
  <c r="D7" i="97" s="1"/>
  <c r="H7" i="97" s="1"/>
  <c r="AX62" i="87"/>
  <c r="BH62" i="87" s="1"/>
  <c r="D6" i="97" s="1"/>
  <c r="AX52" i="87"/>
  <c r="BH52" i="87" s="1"/>
  <c r="AX45" i="87"/>
  <c r="BH45" i="87" s="1"/>
  <c r="AX39" i="87"/>
  <c r="BH39" i="87" s="1"/>
  <c r="AX32" i="87"/>
  <c r="BH32" i="87" s="1"/>
  <c r="AX24" i="87"/>
  <c r="BH24" i="87" s="1"/>
  <c r="AX19" i="87"/>
  <c r="BH19" i="87" s="1"/>
  <c r="AX12" i="87"/>
  <c r="BH12" i="87" s="1"/>
  <c r="AU82" i="87"/>
  <c r="AU76" i="87"/>
  <c r="AU62" i="87"/>
  <c r="AU52" i="87"/>
  <c r="AU45" i="87"/>
  <c r="AU39" i="87"/>
  <c r="AU32" i="87"/>
  <c r="AU24" i="87"/>
  <c r="AU19" i="87"/>
  <c r="AU12" i="87"/>
  <c r="AR82" i="87"/>
  <c r="AR76" i="87"/>
  <c r="AR62" i="87"/>
  <c r="AR52" i="87"/>
  <c r="AR45" i="87"/>
  <c r="AR39" i="87"/>
  <c r="AR32" i="87"/>
  <c r="AR24" i="87"/>
  <c r="AR19" i="87"/>
  <c r="AR12" i="87"/>
  <c r="AO82" i="87"/>
  <c r="AO76" i="87"/>
  <c r="AO62" i="87"/>
  <c r="AO52" i="87"/>
  <c r="AO45" i="87"/>
  <c r="AO39" i="87"/>
  <c r="AO32" i="87"/>
  <c r="AO24" i="87"/>
  <c r="AO19" i="87"/>
  <c r="AO12" i="87"/>
  <c r="AL82" i="87"/>
  <c r="AL76" i="87"/>
  <c r="AL62" i="87"/>
  <c r="AL52" i="87"/>
  <c r="AL45" i="87"/>
  <c r="AL39" i="87"/>
  <c r="AL32" i="87"/>
  <c r="AL24" i="87"/>
  <c r="AL19" i="87"/>
  <c r="AL12" i="87"/>
  <c r="AI82" i="87"/>
  <c r="K61" i="70" s="1"/>
  <c r="AI76" i="87"/>
  <c r="K58" i="70" s="1"/>
  <c r="AI62" i="87"/>
  <c r="K55" i="70" s="1"/>
  <c r="AI52" i="87"/>
  <c r="AI45" i="87"/>
  <c r="AI39" i="87"/>
  <c r="AI32" i="87"/>
  <c r="AI24" i="87"/>
  <c r="AI19" i="87"/>
  <c r="AI12" i="87"/>
  <c r="AD82" i="87"/>
  <c r="AD76" i="87"/>
  <c r="AD62" i="87"/>
  <c r="AD52" i="87"/>
  <c r="AD45" i="87"/>
  <c r="AD39" i="87"/>
  <c r="AD32" i="87"/>
  <c r="AD24" i="87"/>
  <c r="AD19" i="87"/>
  <c r="AD12" i="87"/>
  <c r="AA82" i="87"/>
  <c r="AA76" i="87"/>
  <c r="AA62" i="87"/>
  <c r="AA52" i="87"/>
  <c r="AA45" i="87"/>
  <c r="AA39" i="87"/>
  <c r="AA32" i="87"/>
  <c r="AA24" i="87"/>
  <c r="AA19" i="87"/>
  <c r="AA12" i="87"/>
  <c r="X82" i="87"/>
  <c r="X76" i="87"/>
  <c r="X62" i="87"/>
  <c r="X52" i="87"/>
  <c r="X45" i="87"/>
  <c r="X39" i="87"/>
  <c r="X32" i="87"/>
  <c r="X24" i="87"/>
  <c r="X19" i="87"/>
  <c r="X12" i="87"/>
  <c r="U82" i="87"/>
  <c r="U76" i="87"/>
  <c r="U62" i="87"/>
  <c r="K15" i="70" s="1"/>
  <c r="U52" i="87"/>
  <c r="U45" i="87"/>
  <c r="U39" i="87"/>
  <c r="U32" i="87"/>
  <c r="U24" i="87"/>
  <c r="U19" i="87"/>
  <c r="U12" i="87"/>
  <c r="R82" i="87"/>
  <c r="K26" i="70" s="1"/>
  <c r="R76" i="87"/>
  <c r="K21" i="70" s="1"/>
  <c r="R62" i="87"/>
  <c r="K17" i="70" s="1"/>
  <c r="R52" i="87"/>
  <c r="R45" i="87"/>
  <c r="R39" i="87"/>
  <c r="R32" i="87"/>
  <c r="R24" i="87"/>
  <c r="R19" i="87"/>
  <c r="R12" i="87"/>
  <c r="O82" i="87"/>
  <c r="O76" i="87"/>
  <c r="O62" i="87"/>
  <c r="O52" i="87"/>
  <c r="O45" i="87"/>
  <c r="O39" i="87"/>
  <c r="O32" i="87"/>
  <c r="O24" i="87"/>
  <c r="O19" i="87"/>
  <c r="O12" i="87"/>
  <c r="L82" i="87"/>
  <c r="L76" i="87"/>
  <c r="L62" i="87"/>
  <c r="L52" i="87"/>
  <c r="L45" i="87"/>
  <c r="L39" i="87"/>
  <c r="L32" i="87"/>
  <c r="L24" i="87"/>
  <c r="L19" i="87"/>
  <c r="L12" i="87"/>
  <c r="I82" i="87"/>
  <c r="I76" i="87"/>
  <c r="I62" i="87"/>
  <c r="I52" i="87"/>
  <c r="I45" i="87"/>
  <c r="I39" i="87"/>
  <c r="I32" i="87"/>
  <c r="I24" i="87"/>
  <c r="I19" i="87"/>
  <c r="I12" i="87"/>
  <c r="F82" i="87"/>
  <c r="F76" i="87"/>
  <c r="F62" i="87"/>
  <c r="F52" i="87"/>
  <c r="F45" i="87"/>
  <c r="F39" i="87"/>
  <c r="F32" i="87"/>
  <c r="F24" i="87"/>
  <c r="F19" i="87"/>
  <c r="F12" i="87"/>
  <c r="BG50" i="87"/>
  <c r="BG81" i="87"/>
  <c r="BG80" i="87"/>
  <c r="BG79" i="87"/>
  <c r="BG78" i="87"/>
  <c r="BG77" i="87"/>
  <c r="BG75" i="87"/>
  <c r="BG74" i="87"/>
  <c r="BG73" i="87"/>
  <c r="BG72" i="87"/>
  <c r="BG71" i="87"/>
  <c r="BG70" i="87"/>
  <c r="BG69" i="87"/>
  <c r="BG68" i="87"/>
  <c r="BG67" i="87"/>
  <c r="BG66" i="87"/>
  <c r="BG65" i="87"/>
  <c r="BG64" i="87"/>
  <c r="BG63" i="87"/>
  <c r="BG61" i="87"/>
  <c r="BG60" i="87"/>
  <c r="BG59" i="87"/>
  <c r="BG58" i="87"/>
  <c r="BG57" i="87"/>
  <c r="BG56" i="87"/>
  <c r="BG53" i="87"/>
  <c r="BG51" i="87"/>
  <c r="BG49" i="87"/>
  <c r="BG48" i="87"/>
  <c r="BG47" i="87"/>
  <c r="BG46" i="87"/>
  <c r="BG44" i="87"/>
  <c r="BG43" i="87"/>
  <c r="BG42" i="87"/>
  <c r="BG41" i="87"/>
  <c r="BG40" i="87"/>
  <c r="BG38" i="87"/>
  <c r="BG37" i="87"/>
  <c r="BG36" i="87"/>
  <c r="BG35" i="87"/>
  <c r="BG34" i="87"/>
  <c r="BG33" i="87"/>
  <c r="BG31" i="87"/>
  <c r="BG30" i="87"/>
  <c r="BG29" i="87"/>
  <c r="BG28" i="87"/>
  <c r="BG27" i="87"/>
  <c r="BG26" i="87"/>
  <c r="BG25" i="87"/>
  <c r="BG23" i="87"/>
  <c r="BG22" i="87"/>
  <c r="BG21" i="87"/>
  <c r="BG18" i="87"/>
  <c r="BG17" i="87"/>
  <c r="BG16" i="87"/>
  <c r="BG15" i="87"/>
  <c r="BG14" i="87"/>
  <c r="BG13" i="87"/>
  <c r="BG11" i="87"/>
  <c r="BG10" i="87"/>
  <c r="BG9" i="87"/>
  <c r="BG8" i="87"/>
  <c r="BG7" i="87"/>
  <c r="BG6" i="87"/>
  <c r="D9" i="97" l="1"/>
  <c r="J7" i="97"/>
  <c r="H9" i="97"/>
  <c r="K56" i="70"/>
  <c r="K59" i="70"/>
  <c r="K62" i="70"/>
  <c r="K27" i="70"/>
  <c r="L27" i="70"/>
  <c r="L28" i="70" s="1"/>
  <c r="K18" i="86"/>
  <c r="BD83" i="87"/>
  <c r="R55" i="87"/>
  <c r="K10" i="70" s="1"/>
  <c r="X55" i="87"/>
  <c r="K9" i="70" s="1"/>
  <c r="AD55" i="87"/>
  <c r="AD83" i="87" s="1"/>
  <c r="E51" i="67" s="1"/>
  <c r="AR55" i="87"/>
  <c r="AR83" i="87" s="1"/>
  <c r="AX55" i="87"/>
  <c r="AX83" i="87" s="1"/>
  <c r="K66" i="70" s="1"/>
  <c r="AL55" i="87"/>
  <c r="K25" i="70"/>
  <c r="L55" i="87"/>
  <c r="L83" i="87" s="1"/>
  <c r="E48" i="67" s="1"/>
  <c r="K20" i="70"/>
  <c r="K14" i="70"/>
  <c r="F55" i="87"/>
  <c r="F83" i="87" s="1"/>
  <c r="E46" i="67" s="1"/>
  <c r="I55" i="87"/>
  <c r="I83" i="87" s="1"/>
  <c r="E47" i="67" s="1"/>
  <c r="O55" i="87"/>
  <c r="AA55" i="87"/>
  <c r="AI55" i="87"/>
  <c r="AO55" i="87"/>
  <c r="AU55" i="87"/>
  <c r="BA55" i="87"/>
  <c r="U55" i="87"/>
  <c r="AX88" i="89"/>
  <c r="E40" i="70" s="1"/>
  <c r="AX82" i="89"/>
  <c r="E38" i="70" s="1"/>
  <c r="AX66" i="89"/>
  <c r="E36" i="70" s="1"/>
  <c r="AX58" i="89"/>
  <c r="AX48" i="89"/>
  <c r="AX42" i="89"/>
  <c r="AX35" i="89"/>
  <c r="AX28" i="89"/>
  <c r="AX21" i="89"/>
  <c r="AX17" i="89"/>
  <c r="AX11" i="89"/>
  <c r="AU88" i="89"/>
  <c r="AU82" i="89"/>
  <c r="AU66" i="89"/>
  <c r="AU58" i="89"/>
  <c r="AU48" i="89"/>
  <c r="AU42" i="89"/>
  <c r="AU35" i="89"/>
  <c r="AU28" i="89"/>
  <c r="AU21" i="89"/>
  <c r="AU17" i="89"/>
  <c r="AU11" i="89"/>
  <c r="AR88" i="89"/>
  <c r="AR82" i="89"/>
  <c r="AR66" i="89"/>
  <c r="AR58" i="89"/>
  <c r="AR48" i="89"/>
  <c r="AR42" i="89"/>
  <c r="AR35" i="89"/>
  <c r="AR28" i="89"/>
  <c r="AR21" i="89"/>
  <c r="AR17" i="89"/>
  <c r="AR11" i="89"/>
  <c r="AO88" i="89"/>
  <c r="AO82" i="89"/>
  <c r="AO66" i="89"/>
  <c r="AO58" i="89"/>
  <c r="AO48" i="89"/>
  <c r="AO42" i="89"/>
  <c r="AO35" i="89"/>
  <c r="AO28" i="89"/>
  <c r="AO21" i="89"/>
  <c r="AO17" i="89"/>
  <c r="AO11" i="89"/>
  <c r="AL88" i="89"/>
  <c r="AL82" i="89"/>
  <c r="AL66" i="89"/>
  <c r="AL58" i="89"/>
  <c r="AL48" i="89"/>
  <c r="AL42" i="89"/>
  <c r="AL35" i="89"/>
  <c r="AL28" i="89"/>
  <c r="AL21" i="89"/>
  <c r="AL17" i="89"/>
  <c r="AL11" i="89"/>
  <c r="AI88" i="89"/>
  <c r="AI82" i="89"/>
  <c r="AI66" i="89"/>
  <c r="AI58" i="89"/>
  <c r="AI48" i="89"/>
  <c r="AI42" i="89"/>
  <c r="AI35" i="89"/>
  <c r="AI28" i="89"/>
  <c r="AI21" i="89"/>
  <c r="AI17" i="89"/>
  <c r="AI11" i="89"/>
  <c r="AF88" i="89"/>
  <c r="AF82" i="89"/>
  <c r="AF66" i="89"/>
  <c r="AF58" i="89"/>
  <c r="AF48" i="89"/>
  <c r="AF42" i="89"/>
  <c r="AF35" i="89"/>
  <c r="AF28" i="89"/>
  <c r="AF21" i="89"/>
  <c r="AF17" i="89"/>
  <c r="AF11" i="89"/>
  <c r="Z88" i="89"/>
  <c r="Z82" i="89"/>
  <c r="Z66" i="89"/>
  <c r="Z58" i="89"/>
  <c r="Z48" i="89"/>
  <c r="Z42" i="89"/>
  <c r="Z35" i="89"/>
  <c r="Z28" i="89"/>
  <c r="Z21" i="89"/>
  <c r="Z17" i="89"/>
  <c r="Z11" i="89"/>
  <c r="W88" i="89"/>
  <c r="W82" i="89"/>
  <c r="W66" i="89"/>
  <c r="W58" i="89"/>
  <c r="W48" i="89"/>
  <c r="W42" i="89"/>
  <c r="W35" i="89"/>
  <c r="W28" i="89"/>
  <c r="W21" i="89"/>
  <c r="W17" i="89"/>
  <c r="W11" i="89"/>
  <c r="T88" i="89"/>
  <c r="E25" i="70" s="1"/>
  <c r="T82" i="89"/>
  <c r="E20" i="70" s="1"/>
  <c r="T66" i="89"/>
  <c r="E15" i="70" s="1"/>
  <c r="T58" i="89"/>
  <c r="T48" i="89"/>
  <c r="T42" i="89"/>
  <c r="T35" i="89"/>
  <c r="T28" i="89"/>
  <c r="T21" i="89"/>
  <c r="T17" i="89"/>
  <c r="T11" i="89"/>
  <c r="Q88" i="89"/>
  <c r="Q82" i="89"/>
  <c r="Q66" i="89"/>
  <c r="Q58" i="89"/>
  <c r="Q48" i="89"/>
  <c r="Q42" i="89"/>
  <c r="Q35" i="89"/>
  <c r="Q28" i="89"/>
  <c r="Q21" i="89"/>
  <c r="Q17" i="89"/>
  <c r="Q11" i="89"/>
  <c r="N88" i="89"/>
  <c r="N82" i="89"/>
  <c r="N66" i="89"/>
  <c r="N58" i="89"/>
  <c r="N48" i="89"/>
  <c r="N42" i="89"/>
  <c r="N35" i="89"/>
  <c r="N28" i="89"/>
  <c r="N21" i="89"/>
  <c r="N17" i="89"/>
  <c r="N11" i="89"/>
  <c r="K88" i="89"/>
  <c r="E26" i="70" s="1"/>
  <c r="K82" i="89"/>
  <c r="K66" i="89"/>
  <c r="E14" i="70" s="1"/>
  <c r="K58" i="89"/>
  <c r="K48" i="89"/>
  <c r="K42" i="89"/>
  <c r="K35" i="89"/>
  <c r="K28" i="89"/>
  <c r="K21" i="89"/>
  <c r="K17" i="89"/>
  <c r="K11" i="89"/>
  <c r="H88" i="89"/>
  <c r="H82" i="89"/>
  <c r="H66" i="89"/>
  <c r="H58" i="89"/>
  <c r="H48" i="89"/>
  <c r="H42" i="89"/>
  <c r="H35" i="89"/>
  <c r="H28" i="89"/>
  <c r="H21" i="89"/>
  <c r="H17" i="89"/>
  <c r="H11" i="89"/>
  <c r="E88" i="89"/>
  <c r="E82" i="89"/>
  <c r="E66" i="89"/>
  <c r="E58" i="89"/>
  <c r="E48" i="89"/>
  <c r="E42" i="89"/>
  <c r="E35" i="89"/>
  <c r="E28" i="89"/>
  <c r="E21" i="89"/>
  <c r="E17" i="89"/>
  <c r="BA87" i="89"/>
  <c r="BA86" i="89"/>
  <c r="BA85" i="89"/>
  <c r="BA84" i="89"/>
  <c r="BA83" i="89"/>
  <c r="BA81" i="89"/>
  <c r="BA80" i="89"/>
  <c r="BA79" i="89"/>
  <c r="BA78" i="89"/>
  <c r="BA77" i="89"/>
  <c r="BA76" i="89"/>
  <c r="BA75" i="89"/>
  <c r="BA74" i="89"/>
  <c r="BA73" i="89"/>
  <c r="BA72" i="89"/>
  <c r="BA71" i="89"/>
  <c r="BA70" i="89"/>
  <c r="BA69" i="89"/>
  <c r="BA68" i="89"/>
  <c r="BA67" i="89"/>
  <c r="BA65" i="89"/>
  <c r="BA64" i="89"/>
  <c r="BA63" i="89"/>
  <c r="BA62" i="89"/>
  <c r="BA60" i="89"/>
  <c r="BA59" i="89"/>
  <c r="BA57" i="89"/>
  <c r="BA56" i="89"/>
  <c r="BA55" i="89"/>
  <c r="BA54" i="89"/>
  <c r="BA53" i="89"/>
  <c r="BA52" i="89"/>
  <c r="BA51" i="89"/>
  <c r="BA50" i="89"/>
  <c r="BA49" i="89"/>
  <c r="BA47" i="89"/>
  <c r="BA46" i="89"/>
  <c r="BA45" i="89"/>
  <c r="BA44" i="89"/>
  <c r="BA43" i="89"/>
  <c r="BA41" i="89"/>
  <c r="BA40" i="89"/>
  <c r="BA39" i="89"/>
  <c r="BA38" i="89"/>
  <c r="BA37" i="89"/>
  <c r="BA36" i="89"/>
  <c r="BA34" i="89"/>
  <c r="BA33" i="89"/>
  <c r="BA32" i="89"/>
  <c r="BA31" i="89"/>
  <c r="BA30" i="89"/>
  <c r="BA29" i="89"/>
  <c r="BA27" i="89"/>
  <c r="BA26" i="89"/>
  <c r="BA25" i="89"/>
  <c r="BA24" i="89"/>
  <c r="BA23" i="89"/>
  <c r="BA22" i="89"/>
  <c r="BA20" i="89"/>
  <c r="BA19" i="89"/>
  <c r="BA18" i="89"/>
  <c r="BA16" i="89"/>
  <c r="BA15" i="89"/>
  <c r="BA14" i="89"/>
  <c r="BA13" i="89"/>
  <c r="BA12" i="89"/>
  <c r="BA10" i="89"/>
  <c r="BA8" i="89"/>
  <c r="BA7" i="89"/>
  <c r="BA6" i="89"/>
  <c r="E75" i="77"/>
  <c r="E68" i="77"/>
  <c r="E60" i="77"/>
  <c r="E49" i="77"/>
  <c r="E45" i="77"/>
  <c r="E41" i="77"/>
  <c r="E37" i="77"/>
  <c r="E29" i="77"/>
  <c r="E74" i="70"/>
  <c r="J51" i="78"/>
  <c r="J40" i="78"/>
  <c r="J45" i="78" s="1"/>
  <c r="J32" i="78"/>
  <c r="J7" i="78"/>
  <c r="J5" i="78"/>
  <c r="E30" i="67"/>
  <c r="N7" i="97" l="1"/>
  <c r="N9" i="97" s="1"/>
  <c r="J9" i="97"/>
  <c r="E23" i="70"/>
  <c r="E70" i="77"/>
  <c r="K28" i="70"/>
  <c r="E77" i="77"/>
  <c r="K18" i="70"/>
  <c r="E7" i="67"/>
  <c r="K23" i="70"/>
  <c r="K74" i="70"/>
  <c r="X83" i="87"/>
  <c r="E28" i="70"/>
  <c r="R83" i="87"/>
  <c r="H61" i="89"/>
  <c r="H89" i="89" s="1"/>
  <c r="E12" i="67" s="1"/>
  <c r="AU61" i="89"/>
  <c r="AU89" i="89" s="1"/>
  <c r="K51" i="70"/>
  <c r="J25" i="78"/>
  <c r="E8" i="77" s="1"/>
  <c r="E14" i="77" s="1"/>
  <c r="AO83" i="87"/>
  <c r="Z61" i="89"/>
  <c r="BA83" i="87"/>
  <c r="E58" i="67" s="1"/>
  <c r="K32" i="70"/>
  <c r="AU83" i="87"/>
  <c r="K50" i="70"/>
  <c r="AL83" i="87"/>
  <c r="E54" i="67" s="1"/>
  <c r="K48" i="70"/>
  <c r="AI83" i="87"/>
  <c r="E53" i="67" s="1"/>
  <c r="K47" i="70"/>
  <c r="AA83" i="87"/>
  <c r="K8" i="70"/>
  <c r="U83" i="87"/>
  <c r="K7" i="70"/>
  <c r="O83" i="87"/>
  <c r="E49" i="67" s="1"/>
  <c r="K6" i="70"/>
  <c r="BG55" i="87"/>
  <c r="K5" i="70"/>
  <c r="T61" i="89"/>
  <c r="E7" i="70" s="1"/>
  <c r="AF61" i="89"/>
  <c r="AR61" i="89"/>
  <c r="N61" i="89"/>
  <c r="AI61" i="89"/>
  <c r="BA88" i="89"/>
  <c r="AO61" i="89"/>
  <c r="AO89" i="89" s="1"/>
  <c r="K61" i="89"/>
  <c r="Q61" i="89"/>
  <c r="W61" i="89"/>
  <c r="AL61" i="89"/>
  <c r="AL89" i="89" s="1"/>
  <c r="AX61" i="89"/>
  <c r="BA28" i="89"/>
  <c r="BA35" i="89"/>
  <c r="BA66" i="89"/>
  <c r="BA17" i="89"/>
  <c r="BA42" i="89"/>
  <c r="BA82" i="89"/>
  <c r="BA21" i="89"/>
  <c r="BA48" i="89"/>
  <c r="BA58" i="89"/>
  <c r="E25" i="67"/>
  <c r="K41" i="70" l="1"/>
  <c r="L29" i="70"/>
  <c r="L42" i="70" s="1"/>
  <c r="L76" i="70" s="1"/>
  <c r="E8" i="67"/>
  <c r="E55" i="67"/>
  <c r="E34" i="70"/>
  <c r="E37" i="67"/>
  <c r="E50" i="70"/>
  <c r="AR89" i="89"/>
  <c r="E33" i="70"/>
  <c r="E6" i="67"/>
  <c r="Z89" i="89"/>
  <c r="E33" i="67" s="1"/>
  <c r="E8" i="70"/>
  <c r="N89" i="89"/>
  <c r="E16" i="67" s="1"/>
  <c r="E17" i="67" s="1"/>
  <c r="E47" i="70"/>
  <c r="J47" i="78"/>
  <c r="J54" i="78" s="1"/>
  <c r="K53" i="70"/>
  <c r="E50" i="67"/>
  <c r="BG83" i="87"/>
  <c r="AX89" i="89"/>
  <c r="E32" i="70"/>
  <c r="AI89" i="89"/>
  <c r="E36" i="67" s="1"/>
  <c r="E49" i="70"/>
  <c r="AF89" i="89"/>
  <c r="E48" i="70"/>
  <c r="W89" i="89"/>
  <c r="E32" i="67" s="1"/>
  <c r="E9" i="70"/>
  <c r="T89" i="89"/>
  <c r="E26" i="67" s="1"/>
  <c r="Q89" i="89"/>
  <c r="E6" i="70"/>
  <c r="K89" i="89"/>
  <c r="E13" i="67" s="1"/>
  <c r="E18" i="70"/>
  <c r="E26" i="77" l="1"/>
  <c r="E56" i="77" s="1"/>
  <c r="E56" i="67"/>
  <c r="E40" i="67"/>
  <c r="E41" i="70"/>
  <c r="E14" i="67"/>
  <c r="E39" i="65"/>
  <c r="E51" i="65" s="1"/>
  <c r="K12" i="70"/>
  <c r="E52" i="67"/>
  <c r="K63" i="70"/>
  <c r="E34" i="67"/>
  <c r="E38" i="67"/>
  <c r="E11" i="89"/>
  <c r="BA9" i="89"/>
  <c r="E53" i="70"/>
  <c r="K75" i="70" l="1"/>
  <c r="E50" i="77"/>
  <c r="K29" i="70"/>
  <c r="E59" i="67"/>
  <c r="E57" i="67"/>
  <c r="E39" i="67"/>
  <c r="E63" i="70"/>
  <c r="E61" i="89"/>
  <c r="BA11" i="89"/>
  <c r="BA61" i="89" s="1"/>
  <c r="AK28" i="89"/>
  <c r="E75" i="70" l="1"/>
  <c r="K42" i="70"/>
  <c r="E41" i="67"/>
  <c r="E5" i="70"/>
  <c r="E89" i="89"/>
  <c r="BA89" i="89" s="1"/>
  <c r="BF30" i="87"/>
  <c r="E12" i="70" l="1"/>
  <c r="K76" i="70"/>
  <c r="I16" i="86"/>
  <c r="I15" i="86"/>
  <c r="I11" i="86"/>
  <c r="I10" i="86"/>
  <c r="I9" i="86"/>
  <c r="I8" i="86"/>
  <c r="I7" i="86"/>
  <c r="I6" i="86"/>
  <c r="F17" i="86"/>
  <c r="F12" i="86"/>
  <c r="C17" i="86"/>
  <c r="C12" i="86"/>
  <c r="E29" i="70" l="1"/>
  <c r="I17" i="86"/>
  <c r="C18" i="86"/>
  <c r="I12" i="86"/>
  <c r="I18" i="86" s="1"/>
  <c r="F18" i="86"/>
  <c r="E42" i="70" l="1"/>
  <c r="S82" i="89"/>
  <c r="K82" i="87"/>
  <c r="H82" i="87"/>
  <c r="E82" i="87"/>
  <c r="K76" i="87"/>
  <c r="H76" i="87"/>
  <c r="E76" i="87"/>
  <c r="E76" i="70" l="1"/>
  <c r="J25" i="70"/>
  <c r="J20" i="70"/>
  <c r="J15" i="70"/>
  <c r="G65" i="65"/>
  <c r="G61" i="65"/>
  <c r="G58" i="65"/>
  <c r="G50" i="65"/>
  <c r="G46" i="65"/>
  <c r="G36" i="65"/>
  <c r="G33" i="65"/>
  <c r="G16" i="65"/>
  <c r="D25" i="70"/>
  <c r="D20" i="70"/>
  <c r="I28" i="70"/>
  <c r="C11" i="77"/>
  <c r="D67" i="77"/>
  <c r="D11" i="77"/>
  <c r="AW58" i="89"/>
  <c r="AT58" i="89"/>
  <c r="AQ58" i="89"/>
  <c r="AN58" i="89"/>
  <c r="AK58" i="89"/>
  <c r="AH58" i="89"/>
  <c r="AE58" i="89"/>
  <c r="P58" i="89"/>
  <c r="M58" i="89"/>
  <c r="J58" i="89"/>
  <c r="G58" i="89"/>
  <c r="D24" i="67"/>
  <c r="D23" i="67"/>
  <c r="D22" i="67"/>
  <c r="D21" i="67"/>
  <c r="D19" i="67"/>
  <c r="D9" i="67"/>
  <c r="G39" i="65" l="1"/>
  <c r="G51" i="65" s="1"/>
  <c r="G62" i="65"/>
  <c r="G66" i="65" s="1"/>
  <c r="G5" i="78"/>
  <c r="AW88" i="89" l="1"/>
  <c r="AT88" i="89"/>
  <c r="AQ88" i="89"/>
  <c r="AN88" i="89"/>
  <c r="AK88" i="89"/>
  <c r="AH88" i="89"/>
  <c r="AE88" i="89"/>
  <c r="Y88" i="89"/>
  <c r="V88" i="89"/>
  <c r="P88" i="89"/>
  <c r="M88" i="89"/>
  <c r="J88" i="89"/>
  <c r="G88" i="89"/>
  <c r="D88" i="89"/>
  <c r="AZ87" i="89"/>
  <c r="AZ86" i="89"/>
  <c r="AZ85" i="89"/>
  <c r="AZ84" i="89"/>
  <c r="AZ83" i="89"/>
  <c r="AW82" i="89"/>
  <c r="AT82" i="89"/>
  <c r="AQ82" i="89"/>
  <c r="AN82" i="89"/>
  <c r="AK82" i="89"/>
  <c r="AH82" i="89"/>
  <c r="AE82" i="89"/>
  <c r="Y82" i="89"/>
  <c r="V82" i="89"/>
  <c r="P82" i="89"/>
  <c r="M82" i="89"/>
  <c r="J82" i="89"/>
  <c r="G82" i="89"/>
  <c r="D82" i="89"/>
  <c r="AZ81" i="89"/>
  <c r="AZ80" i="89"/>
  <c r="AZ79" i="89"/>
  <c r="AZ78" i="89"/>
  <c r="AZ77" i="89"/>
  <c r="AZ76" i="89"/>
  <c r="AZ75" i="89"/>
  <c r="AZ74" i="89"/>
  <c r="AZ73" i="89"/>
  <c r="AZ72" i="89"/>
  <c r="AZ71" i="89"/>
  <c r="AZ70" i="89"/>
  <c r="AZ69" i="89"/>
  <c r="AZ68" i="89"/>
  <c r="AZ67" i="89"/>
  <c r="AW66" i="89"/>
  <c r="AT66" i="89"/>
  <c r="AQ66" i="89"/>
  <c r="AN66" i="89"/>
  <c r="AK66" i="89"/>
  <c r="AH66" i="89"/>
  <c r="AE66" i="89"/>
  <c r="Y66" i="89"/>
  <c r="V66" i="89"/>
  <c r="E64" i="77" s="1"/>
  <c r="S66" i="89"/>
  <c r="P66" i="89"/>
  <c r="M66" i="89"/>
  <c r="J66" i="89"/>
  <c r="G66" i="89"/>
  <c r="D66" i="89"/>
  <c r="AZ65" i="89"/>
  <c r="AZ64" i="89"/>
  <c r="AZ63" i="89"/>
  <c r="AZ62" i="89"/>
  <c r="AT59" i="89"/>
  <c r="AQ59" i="89"/>
  <c r="AN59" i="89"/>
  <c r="AQ60" i="89"/>
  <c r="AN60" i="89"/>
  <c r="D58" i="89"/>
  <c r="Y58" i="89"/>
  <c r="AZ56" i="89"/>
  <c r="AZ55" i="89"/>
  <c r="S58" i="89"/>
  <c r="AZ53" i="89"/>
  <c r="AZ52" i="89"/>
  <c r="AZ51" i="89"/>
  <c r="AZ50" i="89"/>
  <c r="AZ49" i="89"/>
  <c r="AW48" i="89"/>
  <c r="AT48" i="89"/>
  <c r="AQ48" i="89"/>
  <c r="AN48" i="89"/>
  <c r="AK48" i="89"/>
  <c r="AH48" i="89"/>
  <c r="AE48" i="89"/>
  <c r="Y48" i="89"/>
  <c r="V48" i="89"/>
  <c r="S48" i="89"/>
  <c r="P48" i="89"/>
  <c r="M48" i="89"/>
  <c r="J48" i="89"/>
  <c r="G48" i="89"/>
  <c r="D48" i="89"/>
  <c r="AZ47" i="89"/>
  <c r="AZ46" i="89"/>
  <c r="AZ45" i="89"/>
  <c r="AZ44" i="89"/>
  <c r="AZ43" i="89"/>
  <c r="AW42" i="89"/>
  <c r="AT42" i="89"/>
  <c r="AQ42" i="89"/>
  <c r="AN42" i="89"/>
  <c r="AK42" i="89"/>
  <c r="AH42" i="89"/>
  <c r="AE42" i="89"/>
  <c r="Y42" i="89"/>
  <c r="V42" i="89"/>
  <c r="S42" i="89"/>
  <c r="P42" i="89"/>
  <c r="M42" i="89"/>
  <c r="J42" i="89"/>
  <c r="G42" i="89"/>
  <c r="D42" i="89"/>
  <c r="AZ41" i="89"/>
  <c r="AZ40" i="89"/>
  <c r="AZ39" i="89"/>
  <c r="AZ38" i="89"/>
  <c r="AZ37" i="89"/>
  <c r="AZ36" i="89"/>
  <c r="AW35" i="89"/>
  <c r="AT35" i="89"/>
  <c r="AQ35" i="89"/>
  <c r="AN35" i="89"/>
  <c r="AK35" i="89"/>
  <c r="AH35" i="89"/>
  <c r="AE35" i="89"/>
  <c r="Y35" i="89"/>
  <c r="V35" i="89"/>
  <c r="S35" i="89"/>
  <c r="P35" i="89"/>
  <c r="M35" i="89"/>
  <c r="G35" i="89"/>
  <c r="D35" i="89"/>
  <c r="AZ34" i="89"/>
  <c r="AZ32" i="89"/>
  <c r="AZ31" i="89"/>
  <c r="AZ30" i="89"/>
  <c r="AZ29" i="89"/>
  <c r="AW28" i="89"/>
  <c r="AT28" i="89"/>
  <c r="AQ28" i="89"/>
  <c r="AN28" i="89"/>
  <c r="AE28" i="89"/>
  <c r="Y28" i="89"/>
  <c r="V28" i="89"/>
  <c r="P28" i="89"/>
  <c r="M28" i="89"/>
  <c r="J28" i="89"/>
  <c r="G28" i="89"/>
  <c r="D28" i="89"/>
  <c r="S28" i="89"/>
  <c r="AZ26" i="89"/>
  <c r="AZ25" i="89"/>
  <c r="AZ24" i="89"/>
  <c r="AH28" i="89"/>
  <c r="AZ22" i="89"/>
  <c r="AW21" i="89"/>
  <c r="AH21" i="89"/>
  <c r="AE21" i="89"/>
  <c r="Y21" i="89"/>
  <c r="V21" i="89"/>
  <c r="P21" i="89"/>
  <c r="M21" i="89"/>
  <c r="J21" i="89"/>
  <c r="G21" i="89"/>
  <c r="D21" i="89"/>
  <c r="AK21" i="89"/>
  <c r="S21" i="89"/>
  <c r="AZ18" i="89"/>
  <c r="AW17" i="89"/>
  <c r="AT17" i="89"/>
  <c r="AT21" i="89" s="1"/>
  <c r="AQ17" i="89"/>
  <c r="AQ21" i="89" s="1"/>
  <c r="AN17" i="89"/>
  <c r="AN21" i="89" s="1"/>
  <c r="AH17" i="89"/>
  <c r="AE17" i="89"/>
  <c r="Y17" i="89"/>
  <c r="V17" i="89"/>
  <c r="P17" i="89"/>
  <c r="M17" i="89"/>
  <c r="G17" i="89"/>
  <c r="D17" i="89"/>
  <c r="AZ16" i="89"/>
  <c r="AK17" i="89"/>
  <c r="S17" i="89"/>
  <c r="AZ14" i="89"/>
  <c r="AZ12" i="89"/>
  <c r="AT11" i="89"/>
  <c r="AQ11" i="89"/>
  <c r="AN11" i="89"/>
  <c r="AK11" i="89"/>
  <c r="AH11" i="89"/>
  <c r="Y11" i="89"/>
  <c r="V11" i="89"/>
  <c r="P11" i="89"/>
  <c r="M11" i="89"/>
  <c r="J11" i="89"/>
  <c r="G11" i="89"/>
  <c r="D11" i="89"/>
  <c r="AE11" i="89"/>
  <c r="AZ7" i="89"/>
  <c r="BC82" i="87"/>
  <c r="AZ82" i="87"/>
  <c r="AW82" i="87"/>
  <c r="BG82" i="87" s="1"/>
  <c r="AT82" i="87"/>
  <c r="AQ82" i="87"/>
  <c r="AN82" i="87"/>
  <c r="AK82" i="87"/>
  <c r="AH82" i="87"/>
  <c r="J61" i="70" s="1"/>
  <c r="AC82" i="87"/>
  <c r="Z82" i="87"/>
  <c r="W82" i="87"/>
  <c r="T82" i="87"/>
  <c r="Q82" i="87"/>
  <c r="N82" i="87"/>
  <c r="D82" i="87"/>
  <c r="BF81" i="87"/>
  <c r="BF80" i="87"/>
  <c r="BF79" i="87"/>
  <c r="BF78" i="87"/>
  <c r="BF77" i="87"/>
  <c r="BC76" i="87"/>
  <c r="AZ76" i="87"/>
  <c r="AW76" i="87"/>
  <c r="BG76" i="87" s="1"/>
  <c r="AT76" i="87"/>
  <c r="AQ76" i="87"/>
  <c r="AN76" i="87"/>
  <c r="AK76" i="87"/>
  <c r="AH76" i="87"/>
  <c r="J58" i="70" s="1"/>
  <c r="AC76" i="87"/>
  <c r="Z76" i="87"/>
  <c r="W76" i="87"/>
  <c r="T76" i="87"/>
  <c r="Q76" i="87"/>
  <c r="N76" i="87"/>
  <c r="D76" i="87"/>
  <c r="BF75" i="87"/>
  <c r="BF74" i="87"/>
  <c r="BF73" i="87"/>
  <c r="BF72" i="87"/>
  <c r="BF71" i="87"/>
  <c r="BF70" i="87"/>
  <c r="BF69" i="87"/>
  <c r="BF68" i="87"/>
  <c r="BF67" i="87"/>
  <c r="BF66" i="87"/>
  <c r="BF65" i="87"/>
  <c r="BF64" i="87"/>
  <c r="BF63" i="87"/>
  <c r="BC62" i="87"/>
  <c r="AZ62" i="87"/>
  <c r="AW62" i="87"/>
  <c r="BG62" i="87" s="1"/>
  <c r="AT62" i="87"/>
  <c r="AQ62" i="87"/>
  <c r="AN62" i="87"/>
  <c r="AK62" i="87"/>
  <c r="AH62" i="87"/>
  <c r="J55" i="70" s="1"/>
  <c r="AC62" i="87"/>
  <c r="Z62" i="87"/>
  <c r="W62" i="87"/>
  <c r="T62" i="87"/>
  <c r="Q62" i="87"/>
  <c r="N62" i="87"/>
  <c r="K62" i="87"/>
  <c r="H62" i="87"/>
  <c r="E62" i="87"/>
  <c r="D62" i="87"/>
  <c r="BF61" i="87"/>
  <c r="BF60" i="87"/>
  <c r="BF59" i="87"/>
  <c r="BF58" i="87"/>
  <c r="BF57" i="87"/>
  <c r="BF56" i="87"/>
  <c r="BF53" i="87"/>
  <c r="BC52" i="87"/>
  <c r="AZ52" i="87"/>
  <c r="AW52" i="87"/>
  <c r="BG52" i="87" s="1"/>
  <c r="AT52" i="87"/>
  <c r="AQ52" i="87"/>
  <c r="AN52" i="87"/>
  <c r="AK52" i="87"/>
  <c r="AH52" i="87"/>
  <c r="AC52" i="87"/>
  <c r="Z52" i="87"/>
  <c r="Q52" i="87"/>
  <c r="J10" i="70" s="1"/>
  <c r="D52" i="87"/>
  <c r="W52" i="87"/>
  <c r="BF48" i="87"/>
  <c r="H52" i="87"/>
  <c r="E52" i="87"/>
  <c r="BF46" i="87"/>
  <c r="BC45" i="87"/>
  <c r="AZ45" i="87"/>
  <c r="AW45" i="87"/>
  <c r="BG45" i="87" s="1"/>
  <c r="AT45" i="87"/>
  <c r="AQ45" i="87"/>
  <c r="AN45" i="87"/>
  <c r="AK45" i="87"/>
  <c r="AH45" i="87"/>
  <c r="AC45" i="87"/>
  <c r="W45" i="87"/>
  <c r="T45" i="87"/>
  <c r="Q45" i="87"/>
  <c r="N45" i="87"/>
  <c r="Z45" i="87"/>
  <c r="H45" i="87"/>
  <c r="E45" i="87"/>
  <c r="BF43" i="87"/>
  <c r="BF42" i="87"/>
  <c r="BF41" i="87"/>
  <c r="BF40" i="87"/>
  <c r="BC39" i="87"/>
  <c r="AZ39" i="87"/>
  <c r="AW39" i="87"/>
  <c r="BG39" i="87" s="1"/>
  <c r="AT39" i="87"/>
  <c r="AQ39" i="87"/>
  <c r="AN39" i="87"/>
  <c r="AK39" i="87"/>
  <c r="AH39" i="87"/>
  <c r="AC39" i="87"/>
  <c r="Z39" i="87"/>
  <c r="W39" i="87"/>
  <c r="T39" i="87"/>
  <c r="Q39" i="87"/>
  <c r="N39" i="87"/>
  <c r="D39" i="87"/>
  <c r="BF38" i="87"/>
  <c r="H39" i="87"/>
  <c r="E39" i="87"/>
  <c r="BF35" i="87"/>
  <c r="BF34" i="87"/>
  <c r="BF33" i="87"/>
  <c r="BC32" i="87"/>
  <c r="AZ32" i="87"/>
  <c r="AW32" i="87"/>
  <c r="BG32" i="87" s="1"/>
  <c r="AN32" i="87"/>
  <c r="AC32" i="87"/>
  <c r="Z32" i="87"/>
  <c r="W32" i="87"/>
  <c r="T32" i="87"/>
  <c r="Q32" i="87"/>
  <c r="N32" i="87"/>
  <c r="H32" i="87"/>
  <c r="E32" i="87"/>
  <c r="AK32" i="87"/>
  <c r="AT32" i="87"/>
  <c r="AQ32" i="87"/>
  <c r="BF25" i="87"/>
  <c r="BC24" i="87"/>
  <c r="AZ24" i="87"/>
  <c r="AW24" i="87"/>
  <c r="BG24" i="87" s="1"/>
  <c r="AT24" i="87"/>
  <c r="AQ24" i="87"/>
  <c r="AN24" i="87"/>
  <c r="AK24" i="87"/>
  <c r="AC24" i="87"/>
  <c r="Z24" i="87"/>
  <c r="W24" i="87"/>
  <c r="T24" i="87"/>
  <c r="Q24" i="87"/>
  <c r="N24" i="87"/>
  <c r="H24" i="87"/>
  <c r="E24" i="87"/>
  <c r="BF22" i="87"/>
  <c r="BC19" i="87"/>
  <c r="AZ19" i="87"/>
  <c r="AW19" i="87"/>
  <c r="BG19" i="87" s="1"/>
  <c r="AT19" i="87"/>
  <c r="AQ19" i="87"/>
  <c r="AN19" i="87"/>
  <c r="AK19" i="87"/>
  <c r="AC19" i="87"/>
  <c r="Z19" i="87"/>
  <c r="W19" i="87"/>
  <c r="T19" i="87"/>
  <c r="Q19" i="87"/>
  <c r="N19" i="87"/>
  <c r="D19" i="87"/>
  <c r="BF16" i="87"/>
  <c r="H19" i="87"/>
  <c r="E19" i="87"/>
  <c r="BF14" i="87"/>
  <c r="BF13" i="87"/>
  <c r="BC12" i="87"/>
  <c r="AW12" i="87"/>
  <c r="BG12" i="87" s="1"/>
  <c r="AT12" i="87"/>
  <c r="AQ12" i="87"/>
  <c r="AN12" i="87"/>
  <c r="AC12" i="87"/>
  <c r="Z12" i="87"/>
  <c r="W12" i="87"/>
  <c r="Q12" i="87"/>
  <c r="N12" i="87"/>
  <c r="D12" i="87"/>
  <c r="BF11" i="87"/>
  <c r="BF10" i="87"/>
  <c r="AK12" i="87"/>
  <c r="T12" i="87"/>
  <c r="H12" i="87"/>
  <c r="E78" i="77" l="1"/>
  <c r="W55" i="87"/>
  <c r="BF31" i="87"/>
  <c r="BF82" i="87"/>
  <c r="AC55" i="87"/>
  <c r="G61" i="89"/>
  <c r="G89" i="89" s="1"/>
  <c r="BF50" i="87"/>
  <c r="J17" i="89"/>
  <c r="D17" i="77"/>
  <c r="AZ57" i="89"/>
  <c r="V58" i="89"/>
  <c r="D43" i="77" s="1"/>
  <c r="Q55" i="87"/>
  <c r="Q83" i="87" s="1"/>
  <c r="D55" i="87"/>
  <c r="D83" i="87" s="1"/>
  <c r="AN55" i="87"/>
  <c r="AW55" i="87"/>
  <c r="K24" i="87"/>
  <c r="BF76" i="87"/>
  <c r="AE61" i="89"/>
  <c r="D40" i="77"/>
  <c r="Y61" i="89"/>
  <c r="AZ42" i="89"/>
  <c r="AZ48" i="89"/>
  <c r="AZ59" i="89"/>
  <c r="D15" i="70"/>
  <c r="D61" i="77"/>
  <c r="AZ88" i="89"/>
  <c r="BC55" i="87"/>
  <c r="BF62" i="87"/>
  <c r="J14" i="70"/>
  <c r="M61" i="89"/>
  <c r="M89" i="89" s="1"/>
  <c r="AZ66" i="89"/>
  <c r="D63" i="77"/>
  <c r="D36" i="70"/>
  <c r="AZ82" i="89"/>
  <c r="D40" i="70"/>
  <c r="D76" i="77"/>
  <c r="K19" i="87"/>
  <c r="BF18" i="87"/>
  <c r="BF29" i="87"/>
  <c r="D18" i="77"/>
  <c r="D38" i="70"/>
  <c r="D69" i="77"/>
  <c r="AQ61" i="89"/>
  <c r="AQ89" i="89" s="1"/>
  <c r="AZ9" i="89"/>
  <c r="K45" i="87"/>
  <c r="BF45" i="87" s="1"/>
  <c r="BF49" i="87"/>
  <c r="BF7" i="87"/>
  <c r="BF8" i="87"/>
  <c r="AK55" i="87"/>
  <c r="BF6" i="87"/>
  <c r="BF37" i="87"/>
  <c r="BF51" i="87"/>
  <c r="BF54" i="87"/>
  <c r="P61" i="89"/>
  <c r="AK61" i="89"/>
  <c r="J35" i="89"/>
  <c r="AZ35" i="89" s="1"/>
  <c r="AH19" i="87"/>
  <c r="AH24" i="87"/>
  <c r="BF27" i="87"/>
  <c r="BF15" i="87"/>
  <c r="BF17" i="87"/>
  <c r="BF28" i="87"/>
  <c r="BF47" i="87"/>
  <c r="K39" i="87"/>
  <c r="BF39" i="87" s="1"/>
  <c r="N52" i="87"/>
  <c r="K12" i="87"/>
  <c r="AQ55" i="87"/>
  <c r="BF23" i="87"/>
  <c r="BF26" i="87"/>
  <c r="AH32" i="87"/>
  <c r="AZ20" i="89"/>
  <c r="AZ27" i="89"/>
  <c r="AZ60" i="89"/>
  <c r="AH61" i="89"/>
  <c r="AT61" i="89"/>
  <c r="AZ21" i="89"/>
  <c r="AN61" i="89"/>
  <c r="AN89" i="89" s="1"/>
  <c r="D61" i="89"/>
  <c r="D89" i="89" s="1"/>
  <c r="AZ6" i="89"/>
  <c r="AZ15" i="89"/>
  <c r="AZ19" i="89"/>
  <c r="AZ23" i="89"/>
  <c r="AZ33" i="89"/>
  <c r="AZ54" i="89"/>
  <c r="AZ28" i="89"/>
  <c r="AZ13" i="89"/>
  <c r="H55" i="87"/>
  <c r="H83" i="87" s="1"/>
  <c r="D47" i="67" s="1"/>
  <c r="Z55" i="87"/>
  <c r="J8" i="70" s="1"/>
  <c r="AT55" i="87"/>
  <c r="E12" i="87"/>
  <c r="E55" i="87" s="1"/>
  <c r="AZ12" i="87"/>
  <c r="AZ55" i="87" s="1"/>
  <c r="K32" i="87"/>
  <c r="BF36" i="87"/>
  <c r="BF21" i="87"/>
  <c r="T52" i="87"/>
  <c r="T55" i="87" s="1"/>
  <c r="K52" i="87"/>
  <c r="BF44" i="87"/>
  <c r="D74" i="61"/>
  <c r="D25" i="77" l="1"/>
  <c r="BF32" i="87"/>
  <c r="J61" i="89"/>
  <c r="J89" i="89" s="1"/>
  <c r="D13" i="67" s="1"/>
  <c r="AZ17" i="89"/>
  <c r="BF19" i="87"/>
  <c r="BF24" i="87"/>
  <c r="AZ58" i="89"/>
  <c r="AT89" i="89"/>
  <c r="D34" i="70"/>
  <c r="D54" i="77"/>
  <c r="AQ83" i="87"/>
  <c r="J51" i="70"/>
  <c r="N55" i="87"/>
  <c r="N83" i="87" s="1"/>
  <c r="D49" i="67" s="1"/>
  <c r="J6" i="70"/>
  <c r="AE89" i="89"/>
  <c r="D28" i="67" s="1"/>
  <c r="D48" i="70"/>
  <c r="AN83" i="87"/>
  <c r="Z83" i="87"/>
  <c r="AH89" i="89"/>
  <c r="D36" i="67" s="1"/>
  <c r="D47" i="77"/>
  <c r="D49" i="70"/>
  <c r="W83" i="87"/>
  <c r="J9" i="70"/>
  <c r="AK89" i="89"/>
  <c r="D37" i="67" s="1"/>
  <c r="D50" i="70"/>
  <c r="D48" i="77"/>
  <c r="Y89" i="89"/>
  <c r="D33" i="67" s="1"/>
  <c r="D8" i="70"/>
  <c r="D44" i="77"/>
  <c r="T83" i="87"/>
  <c r="J7" i="70"/>
  <c r="AZ83" i="87"/>
  <c r="J32" i="70"/>
  <c r="AT83" i="87"/>
  <c r="P89" i="89"/>
  <c r="D6" i="70"/>
  <c r="BC83" i="87"/>
  <c r="J33" i="70"/>
  <c r="AW83" i="87"/>
  <c r="J66" i="70"/>
  <c r="V61" i="89"/>
  <c r="AK83" i="87"/>
  <c r="D54" i="67" s="1"/>
  <c r="J48" i="70"/>
  <c r="BF52" i="87"/>
  <c r="K55" i="87"/>
  <c r="K83" i="87" s="1"/>
  <c r="D5" i="70" l="1"/>
  <c r="D58" i="67"/>
  <c r="D55" i="67"/>
  <c r="V89" i="89"/>
  <c r="D32" i="67" s="1"/>
  <c r="D9" i="70"/>
  <c r="D48" i="67"/>
  <c r="J5" i="70"/>
  <c r="E83" i="87"/>
  <c r="C56" i="67"/>
  <c r="C46" i="67"/>
  <c r="C52" i="67" s="1"/>
  <c r="C38" i="67"/>
  <c r="C34" i="67"/>
  <c r="C30" i="67"/>
  <c r="C25" i="67"/>
  <c r="C17" i="67"/>
  <c r="C14" i="67"/>
  <c r="D46" i="67" l="1"/>
  <c r="C39" i="67"/>
  <c r="C41" i="67" s="1"/>
  <c r="C59" i="67"/>
  <c r="C57" i="67"/>
  <c r="D80" i="61" l="1"/>
  <c r="C80" i="61"/>
  <c r="D8" i="79"/>
  <c r="D60" i="77"/>
  <c r="C60" i="77"/>
  <c r="D45" i="77"/>
  <c r="C45" i="77"/>
  <c r="D29" i="77"/>
  <c r="C29" i="77"/>
  <c r="D22" i="79" l="1"/>
  <c r="D18" i="79"/>
  <c r="D14" i="79"/>
  <c r="D11" i="79"/>
  <c r="J62" i="70"/>
  <c r="J59" i="70"/>
  <c r="J56" i="70"/>
  <c r="D74" i="70"/>
  <c r="D23" i="79" l="1"/>
  <c r="J18" i="70"/>
  <c r="J23" i="70"/>
  <c r="J28" i="70"/>
  <c r="D23" i="70"/>
  <c r="J16" i="86"/>
  <c r="H17" i="86"/>
  <c r="C74" i="61"/>
  <c r="C61" i="61"/>
  <c r="D61" i="61"/>
  <c r="H61" i="65"/>
  <c r="D61" i="65"/>
  <c r="C61" i="65"/>
  <c r="I56" i="70"/>
  <c r="C74" i="70"/>
  <c r="H12" i="86"/>
  <c r="D37" i="77"/>
  <c r="G51" i="78"/>
  <c r="G40" i="78"/>
  <c r="G45" i="78" s="1"/>
  <c r="G32" i="78"/>
  <c r="G7" i="78"/>
  <c r="G25" i="78" s="1"/>
  <c r="D17" i="86"/>
  <c r="C65" i="65"/>
  <c r="C58" i="65"/>
  <c r="C46" i="65"/>
  <c r="C36" i="65"/>
  <c r="I62" i="70"/>
  <c r="I59" i="70"/>
  <c r="C75" i="77"/>
  <c r="C77" i="77" s="1"/>
  <c r="C68" i="77"/>
  <c r="C70" i="77" s="1"/>
  <c r="C64" i="77"/>
  <c r="C49" i="77"/>
  <c r="C41" i="77"/>
  <c r="C37" i="77"/>
  <c r="D30" i="67"/>
  <c r="D25" i="67"/>
  <c r="D17" i="67"/>
  <c r="J15" i="86"/>
  <c r="D12" i="86"/>
  <c r="J8" i="86"/>
  <c r="J9" i="86"/>
  <c r="J10" i="86"/>
  <c r="J11" i="86"/>
  <c r="C22" i="79"/>
  <c r="C28" i="70"/>
  <c r="C23" i="70"/>
  <c r="D18" i="70"/>
  <c r="H50" i="65"/>
  <c r="D50" i="65"/>
  <c r="H46" i="65"/>
  <c r="D46" i="65"/>
  <c r="D75" i="77"/>
  <c r="D77" i="77" s="1"/>
  <c r="D68" i="77"/>
  <c r="D70" i="77" s="1"/>
  <c r="D65" i="65"/>
  <c r="D58" i="65"/>
  <c r="D36" i="65"/>
  <c r="D41" i="77"/>
  <c r="D49" i="77"/>
  <c r="D64" i="77"/>
  <c r="H36" i="65"/>
  <c r="D51" i="78"/>
  <c r="D40" i="78"/>
  <c r="D45" i="78" s="1"/>
  <c r="D32" i="78"/>
  <c r="C9" i="77" s="1"/>
  <c r="D7" i="78"/>
  <c r="D25" i="78" s="1"/>
  <c r="C8" i="77" s="1"/>
  <c r="C18" i="79"/>
  <c r="C14" i="79"/>
  <c r="C11" i="79"/>
  <c r="H33" i="65"/>
  <c r="H65" i="65"/>
  <c r="H58" i="65"/>
  <c r="H16" i="65"/>
  <c r="D8" i="77" l="1"/>
  <c r="D6" i="67"/>
  <c r="D9" i="77"/>
  <c r="D7" i="67"/>
  <c r="C10" i="77"/>
  <c r="D8" i="67"/>
  <c r="D10" i="77"/>
  <c r="H62" i="65"/>
  <c r="H66" i="65" s="1"/>
  <c r="I23" i="70"/>
  <c r="D81" i="61"/>
  <c r="D97" i="61" s="1"/>
  <c r="C62" i="65"/>
  <c r="C66" i="65" s="1"/>
  <c r="D62" i="65"/>
  <c r="D66" i="65" s="1"/>
  <c r="J17" i="86"/>
  <c r="I18" i="70"/>
  <c r="H18" i="86"/>
  <c r="H39" i="65"/>
  <c r="H51" i="65" s="1"/>
  <c r="C81" i="61"/>
  <c r="C97" i="61" s="1"/>
  <c r="J41" i="70"/>
  <c r="J74" i="70"/>
  <c r="C23" i="79"/>
  <c r="D28" i="70"/>
  <c r="J12" i="86"/>
  <c r="D47" i="78"/>
  <c r="D54" i="78" s="1"/>
  <c r="I74" i="70"/>
  <c r="C18" i="70"/>
  <c r="C41" i="70"/>
  <c r="C15" i="77"/>
  <c r="G47" i="78"/>
  <c r="G54" i="78" s="1"/>
  <c r="D18" i="86"/>
  <c r="D14" i="77" l="1"/>
  <c r="D26" i="77" s="1"/>
  <c r="C14" i="77"/>
  <c r="C26" i="77" s="1"/>
  <c r="D39" i="65"/>
  <c r="D51" i="65" s="1"/>
  <c r="J11" i="70"/>
  <c r="J12" i="70" s="1"/>
  <c r="J29" i="70" s="1"/>
  <c r="J42" i="70" s="1"/>
  <c r="AC83" i="87"/>
  <c r="J18" i="86"/>
  <c r="D53" i="70"/>
  <c r="D34" i="67"/>
  <c r="D14" i="67"/>
  <c r="C50" i="77" l="1"/>
  <c r="C56" i="77"/>
  <c r="C78" i="77" s="1"/>
  <c r="D63" i="70"/>
  <c r="D75" i="70" s="1"/>
  <c r="I53" i="70"/>
  <c r="I63" i="70" s="1"/>
  <c r="I75" i="70" s="1"/>
  <c r="I41" i="70"/>
  <c r="C53" i="70"/>
  <c r="D38" i="67"/>
  <c r="I12" i="70"/>
  <c r="I29" i="70" s="1"/>
  <c r="C12" i="70"/>
  <c r="C29" i="70" s="1"/>
  <c r="C42" i="70" s="1"/>
  <c r="C63" i="70" l="1"/>
  <c r="C75" i="70" s="1"/>
  <c r="C76" i="70" s="1"/>
  <c r="I42" i="70"/>
  <c r="I76" i="70" s="1"/>
  <c r="D52" i="67"/>
  <c r="AZ8" i="89" l="1"/>
  <c r="S11" i="89"/>
  <c r="S61" i="89" s="1"/>
  <c r="AW11" i="89"/>
  <c r="AZ10" i="89"/>
  <c r="BF9" i="87"/>
  <c r="AH12" i="87"/>
  <c r="D7" i="70" l="1"/>
  <c r="D12" i="70" s="1"/>
  <c r="D29" i="70" s="1"/>
  <c r="D38" i="77"/>
  <c r="D50" i="77" s="1"/>
  <c r="S89" i="89"/>
  <c r="D26" i="67" s="1"/>
  <c r="D39" i="67" s="1"/>
  <c r="AW61" i="89"/>
  <c r="AZ11" i="89"/>
  <c r="AZ61" i="89" s="1"/>
  <c r="AH55" i="87"/>
  <c r="BF55" i="87" s="1"/>
  <c r="BF12" i="87"/>
  <c r="D32" i="70" l="1"/>
  <c r="D41" i="70" s="1"/>
  <c r="D42" i="70" s="1"/>
  <c r="D76" i="70" s="1"/>
  <c r="D52" i="77"/>
  <c r="D56" i="77" s="1"/>
  <c r="D78" i="77" s="1"/>
  <c r="AW89" i="89"/>
  <c r="J47" i="70"/>
  <c r="J53" i="70" s="1"/>
  <c r="J63" i="70" s="1"/>
  <c r="J75" i="70" s="1"/>
  <c r="J76" i="70" s="1"/>
  <c r="AH83" i="87"/>
  <c r="D40" i="67" l="1"/>
  <c r="D41" i="67" s="1"/>
  <c r="AZ89" i="89"/>
  <c r="F41" i="67" s="1"/>
  <c r="D56" i="67"/>
  <c r="BF83" i="87"/>
  <c r="D57" i="67" l="1"/>
  <c r="D59" i="67"/>
  <c r="C39" i="65"/>
  <c r="C51" i="65" s="1"/>
</calcChain>
</file>

<file path=xl/comments1.xml><?xml version="1.0" encoding="utf-8"?>
<comments xmlns="http://schemas.openxmlformats.org/spreadsheetml/2006/main">
  <authors>
    <author>Kocsis Lászlóné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<sst xmlns="http://schemas.openxmlformats.org/spreadsheetml/2006/main" count="1841" uniqueCount="945">
  <si>
    <t xml:space="preserve">Megnevezés </t>
  </si>
  <si>
    <t>1.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</si>
  <si>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</si>
  <si>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</si>
  <si>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</si>
  <si>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</si>
  <si>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</si>
  <si>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</si>
  <si>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</si>
  <si>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</si>
  <si>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</si>
  <si>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</si>
  <si>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</si>
  <si>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</si>
  <si>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</si>
  <si>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</si>
  <si>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>Sor-sz.</t>
  </si>
  <si>
    <t>6.</t>
  </si>
  <si>
    <t>8.</t>
  </si>
  <si>
    <t>MŰKÖDÉSI CÉLÚ  KIADÁSOK</t>
  </si>
  <si>
    <t>FELHALMOZÁSI CÉLÚ BEVÉTELEK</t>
  </si>
  <si>
    <t>I.</t>
  </si>
  <si>
    <t>12.</t>
  </si>
  <si>
    <t>Hozzájárulás jogcíme</t>
  </si>
  <si>
    <t>Ft/fő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</si>
  <si>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</si>
  <si>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</si>
  <si>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</si>
  <si>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</si>
  <si>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</si>
  <si>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 xml:space="preserve">MŰKÖDÉSI CÉLÚ BEVÉTELEK </t>
  </si>
  <si>
    <t>Sorsz.</t>
  </si>
  <si>
    <t>FELHALMOZÁSI KIADÁSOK</t>
  </si>
  <si>
    <t xml:space="preserve"> Beruházások</t>
  </si>
  <si>
    <t>Beruházások összesen:</t>
  </si>
  <si>
    <t>Ellátottak pénzbeli juttatásai</t>
  </si>
  <si>
    <t>Összesen:</t>
  </si>
  <si>
    <t>Önkormányzat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</si>
  <si>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</si>
  <si>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</si>
  <si>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</si>
  <si>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</si>
  <si>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</si>
  <si>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</si>
  <si>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</si>
  <si>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</si>
  <si>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</si>
  <si>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</si>
  <si>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</si>
  <si>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</si>
  <si>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</si>
  <si>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</si>
  <si>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</si>
  <si>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</si>
  <si>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</si>
  <si>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</si>
  <si>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</si>
  <si>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</si>
  <si>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</si>
  <si>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</si>
  <si>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</si>
  <si>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</si>
  <si>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</si>
  <si>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</si>
  <si>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</si>
  <si>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</si>
  <si>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</si>
  <si>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</si>
  <si>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</si>
  <si>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</si>
  <si>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</si>
  <si>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</si>
  <si>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</si>
  <si>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</si>
  <si>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</si>
  <si>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</si>
  <si>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</si>
  <si>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</si>
  <si>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</si>
  <si>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</si>
  <si>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</si>
  <si>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</si>
  <si>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</si>
  <si>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</si>
  <si>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</si>
  <si>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</si>
  <si>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</si>
  <si>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</si>
  <si>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1 Házi  segítségnyújtás 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</si>
  <si>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</si>
  <si>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</si>
  <si>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</si>
  <si>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</si>
  <si>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</si>
  <si>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</si>
  <si>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</si>
  <si>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</si>
  <si>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</si>
  <si>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</si>
  <si>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</si>
  <si>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</si>
  <si>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</si>
  <si>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</si>
  <si>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</si>
  <si>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</si>
  <si>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</si>
  <si>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</si>
  <si>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</si>
  <si>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</si>
  <si>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</si>
  <si>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</si>
  <si>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</si>
  <si>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</si>
  <si>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</si>
  <si>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</si>
  <si>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</si>
  <si>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</si>
  <si>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</si>
  <si>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</si>
  <si>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</si>
  <si>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</si>
  <si>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</si>
  <si>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K1</t>
  </si>
  <si>
    <t>K11</t>
  </si>
  <si>
    <t>Foglalkoztatottak személyi juttatásai</t>
  </si>
  <si>
    <t>K12</t>
  </si>
  <si>
    <t>Külső személyi juttatások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</si>
  <si>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</si>
  <si>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</si>
  <si>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</si>
  <si>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</si>
  <si>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</si>
  <si>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</si>
  <si>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</si>
  <si>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</si>
  <si>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</si>
  <si>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</si>
  <si>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</si>
  <si>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</si>
  <si>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</si>
  <si>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</si>
  <si>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</si>
  <si>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</si>
  <si>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</si>
  <si>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 xml:space="preserve">1.3. Zalakarosi Kistérség Többcélú Társulása hétvégi orvosi ügyelet </t>
  </si>
  <si>
    <t>11.</t>
  </si>
  <si>
    <t xml:space="preserve">1.1 Bursa ösztöndíjra 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</si>
  <si>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</si>
  <si>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</si>
  <si>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</si>
  <si>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</si>
  <si>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</si>
  <si>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</si>
  <si>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</si>
  <si>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</si>
  <si>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</si>
  <si>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</si>
  <si>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</si>
  <si>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</si>
  <si>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</si>
  <si>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 xml:space="preserve">Személyi juttatások 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</si>
  <si>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</si>
  <si>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</si>
  <si>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</si>
  <si>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</si>
  <si>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</si>
  <si>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</si>
  <si>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</si>
  <si>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</si>
  <si>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</si>
  <si>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</si>
  <si>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</si>
  <si>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</si>
  <si>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</si>
  <si>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</si>
  <si>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</si>
  <si>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</si>
  <si>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</si>
  <si>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</si>
  <si>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</si>
  <si>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</si>
  <si>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</si>
  <si>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>Működési célú támogatások államházt. Belülről</t>
  </si>
  <si>
    <t xml:space="preserve">   Önkormányzat működési támogatása összesen </t>
  </si>
  <si>
    <t>Felhalmozás célú támogatás államházt. Belőlről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</si>
  <si>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</si>
  <si>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</si>
  <si>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</si>
  <si>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</si>
  <si>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</si>
  <si>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</si>
  <si>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</si>
  <si>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</si>
  <si>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</si>
  <si>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</si>
  <si>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</si>
  <si>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</si>
  <si>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</si>
  <si>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  - Szociális kölcsön visszatérülése </t>
  </si>
  <si>
    <t xml:space="preserve">Felhalmozási célú átvett pénzeszköz összesen </t>
  </si>
  <si>
    <t xml:space="preserve"> - Lakásvásárlási kölcsön visszatérülése </t>
  </si>
  <si>
    <t xml:space="preserve">  - Zk Kistérség Többcélú Társulásának támogatása </t>
  </si>
  <si>
    <t xml:space="preserve">Finanszírozási bevételek </t>
  </si>
  <si>
    <t xml:space="preserve">IV Teleülési önkorm kulturális eladatainak támogatás </t>
  </si>
  <si>
    <t>B114</t>
  </si>
  <si>
    <t xml:space="preserve">    Egyéb célú támogatás államházt. Belül  összesen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</si>
  <si>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</si>
  <si>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</si>
  <si>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</si>
  <si>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</si>
  <si>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</si>
  <si>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</si>
  <si>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</si>
  <si>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</si>
  <si>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</si>
  <si>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</si>
  <si>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</si>
  <si>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</si>
  <si>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</si>
  <si>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</si>
  <si>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</si>
  <si>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</si>
  <si>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</si>
  <si>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</si>
  <si>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</si>
  <si>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</si>
  <si>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</si>
  <si>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</si>
  <si>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</si>
  <si>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</si>
  <si>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</si>
  <si>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</si>
  <si>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</si>
  <si>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</si>
  <si>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</si>
  <si>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</si>
  <si>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2016. évi terv</t>
  </si>
  <si>
    <t>2017. évi terv</t>
  </si>
  <si>
    <t>1.2. Zalakarosi Kistérség Többcélú Társulása  működési hozzájárulás</t>
  </si>
  <si>
    <t>1.4. Zalakarosi Kistérs. Többc. Társ. Részére belső ellenőrzésre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</si>
  <si>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</si>
  <si>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</si>
  <si>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</si>
  <si>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Felhalmozási  célú támogatások áht-n  belülről össz.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</si>
  <si>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</si>
  <si>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</si>
  <si>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</si>
  <si>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</si>
  <si>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</si>
  <si>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>II.</t>
  </si>
  <si>
    <t>A. Önkormányzat</t>
  </si>
  <si>
    <t>- ingatlan értékesités</t>
  </si>
  <si>
    <t>Felhalmozási bevételek összesen:</t>
  </si>
  <si>
    <t xml:space="preserve">  - Háztartásoktól átvett</t>
  </si>
  <si>
    <t>9.</t>
  </si>
  <si>
    <t>LED-es díszkivilágítás</t>
  </si>
  <si>
    <t>Közös Önkormányzati Hivatal összesen:</t>
  </si>
  <si>
    <t>Felhalmozási kiadások összesen:</t>
  </si>
  <si>
    <t>Felújítások összesen:</t>
  </si>
  <si>
    <t>Elvonások, befizetések K502</t>
  </si>
  <si>
    <t>Egyéb felhalmozási célú kiadás összesen: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</si>
  <si>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</si>
  <si>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</si>
  <si>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</si>
  <si>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</si>
  <si>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</si>
  <si>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</si>
  <si>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</si>
  <si>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</si>
  <si>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</si>
  <si>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</si>
  <si>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</si>
  <si>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</si>
  <si>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</si>
  <si>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</si>
  <si>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</si>
  <si>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</si>
  <si>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</si>
  <si>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</si>
  <si>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</si>
  <si>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13.</t>
  </si>
  <si>
    <t>14.</t>
  </si>
  <si>
    <t>15.</t>
  </si>
  <si>
    <t>Felhalmozási célú bevételek összesen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</si>
  <si>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</si>
  <si>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</si>
  <si>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</si>
  <si>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</si>
  <si>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</si>
  <si>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</si>
  <si>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</si>
  <si>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</si>
  <si>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</si>
  <si>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</si>
  <si>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</si>
  <si>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</si>
  <si>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1.5. Zalakarosi Kistérs. Többc. Társ. Székhelye ált lehívott szoc. Felad.tám</t>
  </si>
  <si>
    <t>17.</t>
  </si>
  <si>
    <t>18.</t>
  </si>
  <si>
    <t>19.</t>
  </si>
  <si>
    <t>20.</t>
  </si>
  <si>
    <t>Felhalmozási célú kölcsön K86-K87</t>
  </si>
  <si>
    <t>V. Működési célú költségvetési támogatások és kiegészítő támogatások</t>
  </si>
  <si>
    <t xml:space="preserve">Maradvány igénybevétele </t>
  </si>
  <si>
    <t>21.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</si>
  <si>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</si>
  <si>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</si>
  <si>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</si>
  <si>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</si>
  <si>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</si>
  <si>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</si>
  <si>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</si>
  <si>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</si>
  <si>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</si>
  <si>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</si>
  <si>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</si>
  <si>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</si>
  <si>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</si>
  <si>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</si>
  <si>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</si>
  <si>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</si>
  <si>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</si>
  <si>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</si>
  <si>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</si>
  <si>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</si>
  <si>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</si>
  <si>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</si>
  <si>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</si>
  <si>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</si>
  <si>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</si>
  <si>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</si>
  <si>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</si>
  <si>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</si>
  <si>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</si>
  <si>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</si>
  <si>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</si>
  <si>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</si>
  <si>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</si>
  <si>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</si>
  <si>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</si>
  <si>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 xml:space="preserve">Ebből: Tartalék  </t>
  </si>
  <si>
    <t xml:space="preserve"> -  Idegenforgalmi adó tartózkodás után</t>
  </si>
  <si>
    <t xml:space="preserve">Államháztartáson belüli megelőlegezés </t>
  </si>
  <si>
    <t>3.2. Elvonások, befizetések</t>
  </si>
  <si>
    <t>3.4. Beruházási kiadás</t>
  </si>
  <si>
    <t>2016.évi terv</t>
  </si>
  <si>
    <t>terv</t>
  </si>
  <si>
    <t xml:space="preserve">2016.évi </t>
  </si>
  <si>
    <t>Településrendezési tervek készítése/ módosítása</t>
  </si>
  <si>
    <t xml:space="preserve">Zk. Turisztikai Nonprofit Kft alaptőke emelése </t>
  </si>
  <si>
    <t xml:space="preserve">Egészségház kiviteli terv készítés </t>
  </si>
  <si>
    <t xml:space="preserve">Új Zalakaros honlap készítés </t>
  </si>
  <si>
    <t xml:space="preserve">Jármű beszerzés </t>
  </si>
  <si>
    <t xml:space="preserve">Kerékpárút II. ütem befejezésének költsége </t>
  </si>
  <si>
    <t xml:space="preserve">Bútorok, székek, kisértékű eszközök beszerzése </t>
  </si>
  <si>
    <t xml:space="preserve">C. Zalakarosi Óvoda és Bölcsőde </t>
  </si>
  <si>
    <t xml:space="preserve">Kilátó felújítás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</si>
  <si>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</si>
  <si>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</si>
  <si>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</si>
  <si>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</si>
  <si>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</si>
  <si>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</si>
  <si>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</si>
  <si>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</si>
  <si>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1.6. Cycle kerékpárút épités pályázati támogatás fel nem haszn.rész.utalás</t>
  </si>
  <si>
    <t>22.</t>
  </si>
  <si>
    <t>2.1 Zalakarosi Turisztikai Egyesület működési támogatása</t>
  </si>
  <si>
    <t>2.2 Zalakarosi Turisztikai Nonprofit Kft működési támogatása</t>
  </si>
  <si>
    <t>3.1 Visszatérítendő lakásépítési kölcsön (lakástámogatás)</t>
  </si>
  <si>
    <t>Felhalmozási célú visszatérítendő tám,kölcsönök visszatérül.államházt.kivülről</t>
  </si>
  <si>
    <t>2016. évi eredeti előirányzat</t>
  </si>
  <si>
    <t>2019. évi terv</t>
  </si>
  <si>
    <t>Sor- szám</t>
  </si>
  <si>
    <t>Kormányzati funkció száma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</si>
  <si>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</si>
  <si>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</si>
  <si>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</si>
  <si>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</si>
  <si>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</si>
  <si>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</si>
  <si>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</si>
  <si>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</si>
  <si>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</si>
  <si>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</si>
  <si>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</si>
  <si>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</si>
  <si>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</si>
  <si>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</si>
  <si>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</si>
  <si>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</si>
  <si>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</si>
  <si>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</si>
  <si>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041237</t>
  </si>
  <si>
    <t>Közfoglalkoztatási mintaprogram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</si>
  <si>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</si>
  <si>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</si>
  <si>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</si>
  <si>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</si>
  <si>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</si>
  <si>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</si>
  <si>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</si>
  <si>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</si>
  <si>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</si>
  <si>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</si>
  <si>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</si>
  <si>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</si>
  <si>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</si>
  <si>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</si>
  <si>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</si>
  <si>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</si>
  <si>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</si>
  <si>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</si>
  <si>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</si>
  <si>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</si>
  <si>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</si>
  <si>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</si>
  <si>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</si>
  <si>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</si>
  <si>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</si>
  <si>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</si>
  <si>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</si>
  <si>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</si>
  <si>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</si>
  <si>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</si>
  <si>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</si>
  <si>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</si>
  <si>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</si>
  <si>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</si>
  <si>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</si>
  <si>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</si>
  <si>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</si>
  <si>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</si>
  <si>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</si>
  <si>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</si>
  <si>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</si>
  <si>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</si>
  <si>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</si>
  <si>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</si>
  <si>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</si>
  <si>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</si>
  <si>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</si>
  <si>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</si>
  <si>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</si>
  <si>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</si>
  <si>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</si>
  <si>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</si>
  <si>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</si>
  <si>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</si>
  <si>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</si>
  <si>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</si>
  <si>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</si>
  <si>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</si>
  <si>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</si>
  <si>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</si>
  <si>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</si>
  <si>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</si>
  <si>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</si>
  <si>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</si>
  <si>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</si>
  <si>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</si>
  <si>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</si>
  <si>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</si>
  <si>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</si>
  <si>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</si>
  <si>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</si>
  <si>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</si>
  <si>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</si>
  <si>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</si>
  <si>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</si>
  <si>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</si>
  <si>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</si>
  <si>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</si>
  <si>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</si>
  <si>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</si>
  <si>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</si>
  <si>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</si>
  <si>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</si>
  <si>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</si>
  <si>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</si>
  <si>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</si>
  <si>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</si>
  <si>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</si>
  <si>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</si>
  <si>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</si>
  <si>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</si>
  <si>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</si>
  <si>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</si>
  <si>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</si>
  <si>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</si>
  <si>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</si>
  <si>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</si>
  <si>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</si>
  <si>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</si>
  <si>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</si>
  <si>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</si>
  <si>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</si>
  <si>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</si>
  <si>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</si>
  <si>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</si>
  <si>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</si>
  <si>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r>
      <t>Nem veszélyes hulladék begyűjtése,száll.</t>
    </r>
    <r>
      <rPr>
        <b/>
        <sz val="12"/>
        <rFont val="Arial CE"/>
        <charset val="238"/>
      </rPr>
      <t>(ÖV)</t>
    </r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</si>
  <si>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</si>
  <si>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</si>
  <si>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</si>
  <si>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</si>
  <si>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</si>
  <si>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</si>
  <si>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</si>
  <si>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</si>
  <si>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</si>
  <si>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</si>
  <si>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</si>
  <si>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r>
      <t xml:space="preserve">Önkorm.és önk.hiv.jogalkotó és ált.igazg.tev. </t>
    </r>
    <r>
      <rPr>
        <b/>
        <sz val="12"/>
        <rFont val="Arial CE"/>
        <charset val="238"/>
      </rPr>
      <t>(ÖV)</t>
    </r>
  </si>
  <si>
    <t>KÖZÖS ÖNKORMÁNYZATI HIVATAL ÖSSZESEN</t>
  </si>
  <si>
    <t>Közművelődés, könyvtár</t>
  </si>
  <si>
    <t>Munkahelyi étkeztetés bölcsődében</t>
  </si>
  <si>
    <t xml:space="preserve">MINDÖSSZESEN </t>
  </si>
  <si>
    <t>Tartalékok,  céltartalékok (K513)</t>
  </si>
  <si>
    <t>Települési támogatások</t>
  </si>
  <si>
    <t>Rendkívüli települési támogatások</t>
  </si>
  <si>
    <t>Óvodai nevelés, ellátás  szakmai felad.</t>
  </si>
  <si>
    <t>1.7. Led lámpa - közvil.  pályázati támogatás fel nem haszn.rész.utalás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</si>
  <si>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</si>
  <si>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</si>
  <si>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</si>
  <si>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</si>
  <si>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</si>
  <si>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</si>
  <si>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</si>
  <si>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</si>
  <si>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</si>
  <si>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</si>
  <si>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</si>
  <si>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</si>
  <si>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</si>
  <si>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</si>
  <si>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 xml:space="preserve">2.4. Előző évi   maradvány </t>
  </si>
  <si>
    <t xml:space="preserve">Termáltó és ökopart öntözőrendszerének kialakítás </t>
  </si>
  <si>
    <t>Kamerahálózat Tsz. Majorban (befejezése )</t>
  </si>
  <si>
    <t>Iskola, valamint a tornacsarnok felújítása, beázás megsz.</t>
  </si>
  <si>
    <t xml:space="preserve">Zalakarosi gyógyhelyi központ áttervezése 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</si>
  <si>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</si>
  <si>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</si>
  <si>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</si>
  <si>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</si>
  <si>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</si>
  <si>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</si>
  <si>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</si>
  <si>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</si>
  <si>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</si>
  <si>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</si>
  <si>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</si>
  <si>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</si>
  <si>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</si>
  <si>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</si>
  <si>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</si>
  <si>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</si>
  <si>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</si>
  <si>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</si>
  <si>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</si>
  <si>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</si>
  <si>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</si>
  <si>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</si>
  <si>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</si>
  <si>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</si>
  <si>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</si>
  <si>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</si>
  <si>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</si>
  <si>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</si>
  <si>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</si>
  <si>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</si>
  <si>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</si>
  <si>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</si>
  <si>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</si>
  <si>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</si>
  <si>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</si>
  <si>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</si>
  <si>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</si>
  <si>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</si>
  <si>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</si>
  <si>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1.16 Hitel törlesztés</t>
  </si>
  <si>
    <t>1.2 Elvonások, befizetések</t>
  </si>
  <si>
    <t xml:space="preserve">1.3. Egyéb célú támogatás államházt. Belül </t>
  </si>
  <si>
    <t xml:space="preserve">  1.3.1 Közfoglalkoztatás  támogatása </t>
  </si>
  <si>
    <t xml:space="preserve">  1.3.2 OEP finanszírozás (védőnő, isk.orvos, házi orvos ) </t>
  </si>
  <si>
    <t xml:space="preserve">  1.3.4 Balatonmagyaród tám. óvadai ellátásban r. gyerm.</t>
  </si>
  <si>
    <t xml:space="preserve">  1.3.5 Zalamerenye támogatása óvodai ellátásban  r.gy.</t>
  </si>
  <si>
    <t xml:space="preserve">  1.3.6.Termáltó és ökopart  marketing célú kiadás támogatása</t>
  </si>
  <si>
    <t>Belföldi értékpapír beváltás</t>
  </si>
  <si>
    <t>1.9. Zala megyei Önkormányzatnak - Zalavári emlékpark működtetésére</t>
  </si>
  <si>
    <t>Felhalmozási célú támogatás államháztartáson belülre (K84)</t>
  </si>
  <si>
    <t>Felhalmozási célú támogatás államháztartáson belülre összesen:</t>
  </si>
  <si>
    <t xml:space="preserve">2.1 Lakásépítési-, vásárlási támogatás  </t>
  </si>
  <si>
    <t>3.1. Karos-Park Kft-nek árokásógép lízingelés részletei</t>
  </si>
  <si>
    <t>23.</t>
  </si>
  <si>
    <t>24.</t>
  </si>
  <si>
    <t>INTERREG horvát-magyar kerékpárút önrész</t>
  </si>
  <si>
    <t>Telefonkészülékek, számológépek (kisértékű)</t>
  </si>
  <si>
    <t>25.</t>
  </si>
  <si>
    <t>26.</t>
  </si>
  <si>
    <t>27.</t>
  </si>
  <si>
    <t>28.</t>
  </si>
  <si>
    <t>Zalakarosi Óvoda és Bölcsőde  összesen:</t>
  </si>
  <si>
    <t>Zalakarosi Közösségi Ház és Könyvtár összesen:</t>
  </si>
  <si>
    <t>Utak felújítása</t>
  </si>
  <si>
    <t>Vizvezeték kiépités (Vincellér,Patkós u.)</t>
  </si>
  <si>
    <t>Önkormányzok működési támogatása                                 B11</t>
  </si>
  <si>
    <t xml:space="preserve">2./ Csúszda </t>
  </si>
  <si>
    <t xml:space="preserve">Csúszda üzemeltetéséhez fejlesztés (beléptető, pénztár) </t>
  </si>
  <si>
    <t>Hozzájárulás</t>
  </si>
  <si>
    <t>Elvonások, befizetések                             B12</t>
  </si>
  <si>
    <t>Maradvány igénybevétel                             B813</t>
  </si>
  <si>
    <t>Személyi juttatás                                                  K1</t>
  </si>
  <si>
    <t>Dologi kiadás                                                           K3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</si>
  <si>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</si>
  <si>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</si>
  <si>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</si>
  <si>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</si>
  <si>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</si>
  <si>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</si>
  <si>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</si>
  <si>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</si>
  <si>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</si>
  <si>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</si>
  <si>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2017. évi előirányzat</t>
  </si>
  <si>
    <t>ASP pályázatból gépbeszerzés</t>
  </si>
  <si>
    <t>2017.évi terv</t>
  </si>
  <si>
    <t>Öntözőrendszer kiépítése zöldterületeken/Bodahegyi út</t>
  </si>
  <si>
    <t xml:space="preserve">Hivatal épületében kazáncsere, fűtés korszerűsítés </t>
  </si>
  <si>
    <t>Termáltó és ökopart fejlesztés/ dűnék hasznosítása</t>
  </si>
  <si>
    <t>2017. évi eredeti előirányzat</t>
  </si>
  <si>
    <t>Hulladékudvar területén zárt szennyviztároló kialakitása</t>
  </si>
  <si>
    <t xml:space="preserve">Temetőbe oszlopos úrnatartó </t>
  </si>
  <si>
    <t>Központi konyhai gépek/üst,robotgép tartozékok,zsámoly</t>
  </si>
  <si>
    <t xml:space="preserve">Fürdő Vendégház fejlesztés kisértékű eszközök </t>
  </si>
  <si>
    <t xml:space="preserve">Berkenye köz vízelvezetés tervezés, kivitelezés, kisajátítás </t>
  </si>
  <si>
    <t>Számítógép, nyomtatók, fénymásolók  monitorok beszerzése</t>
  </si>
  <si>
    <t xml:space="preserve">Mobil telefon </t>
  </si>
  <si>
    <t xml:space="preserve">Óvodába , mosogatógép </t>
  </si>
  <si>
    <t xml:space="preserve">Óvodába fénymásoló, laptop, monitor, mini hifi, fényképezőgép </t>
  </si>
  <si>
    <t xml:space="preserve">Óvodába  3 db szőnyeg </t>
  </si>
  <si>
    <t xml:space="preserve">Ovi galéria </t>
  </si>
  <si>
    <t xml:space="preserve">Udvari mászóvár csere </t>
  </si>
  <si>
    <t xml:space="preserve">Óvodába vasaló, 3 db tároló, étkeztőasztal + 6 szék </t>
  </si>
  <si>
    <t xml:space="preserve">Ütéscsillapító burkolat csere udvari játékok alatt </t>
  </si>
  <si>
    <t xml:space="preserve">Bölcsődébe porszívó, CD lejátszók </t>
  </si>
  <si>
    <t xml:space="preserve">Bölcsődéba cipős szekrény gyermekátadóba </t>
  </si>
  <si>
    <t xml:space="preserve">Pattogatott kukorica készítő gép vásárlás (Kertmoziba) </t>
  </si>
  <si>
    <t xml:space="preserve">Játszóterek fejlesztése/ óvoda melletti játszótér </t>
  </si>
  <si>
    <t xml:space="preserve">Wifi Router (könyvtára </t>
  </si>
  <si>
    <t xml:space="preserve">Önkormányzati lakásokba konyhabútor / 2 lakásba </t>
  </si>
  <si>
    <t xml:space="preserve">Rendőrségi épület lépcsők, lépcsőházak felújítás </t>
  </si>
  <si>
    <t>2017. évi terv.</t>
  </si>
  <si>
    <t>Önkormányzati épületek felújítása</t>
  </si>
  <si>
    <t>Tűzoltósághoz bútorok beszerzése</t>
  </si>
  <si>
    <t>2016.évi eredeti előirányzat</t>
  </si>
  <si>
    <t>2017.évi eredeti előirányzat</t>
  </si>
  <si>
    <t>f.) 2016.december havi bérkompenzáció</t>
  </si>
  <si>
    <t>4. Minősített óvodapedatógusok kiegészítő támogatása</t>
  </si>
  <si>
    <t xml:space="preserve">       Család-és gyermekjóléti szolgálat</t>
  </si>
  <si>
    <t>Park Inn szálló előtti út aszfaltozása, járda  felújítása</t>
  </si>
  <si>
    <t>1.15.Tartalék</t>
  </si>
  <si>
    <t xml:space="preserve">Hivatali épület nagyterem világítás, mennyezet rek. </t>
  </si>
  <si>
    <t xml:space="preserve">2016. évi </t>
  </si>
  <si>
    <t>2016. évi</t>
  </si>
  <si>
    <t>29.</t>
  </si>
  <si>
    <t>Volt TSZ major vízellátása</t>
  </si>
  <si>
    <t>063020</t>
  </si>
  <si>
    <t xml:space="preserve">Vizműhálózat felújítások (szivattyú cserék, kompresszor stb.) </t>
  </si>
  <si>
    <t>30.</t>
  </si>
  <si>
    <t xml:space="preserve">Hegyalja utca 45. lakásban kazáncsere </t>
  </si>
  <si>
    <t>Patkós utca, Vincellér köz vizellátása</t>
  </si>
  <si>
    <t>2017. évi I. módosítás</t>
  </si>
  <si>
    <t>2017. évi         I. módosítás</t>
  </si>
  <si>
    <t>2017.I.módosítás</t>
  </si>
  <si>
    <t xml:space="preserve"> Működési célú  átvett pénzeszköz   államháztartáson kívülről                                                                                     B6</t>
  </si>
  <si>
    <t>Működési célú kölcsön visszatérülés  államháztartáson kívülről                                             B64</t>
  </si>
  <si>
    <t>Felhalmozási célú átvett pénzeszköz  államháztartáson kívülről                                                            B7</t>
  </si>
  <si>
    <t>Egyéb felhalmozási célú átvett pénzeszköz   államháztartáson kívülről                    B75</t>
  </si>
  <si>
    <t>2017. évi                I. módosítás</t>
  </si>
  <si>
    <t>Ellátottak pénzbeli juttatásai                               K4</t>
  </si>
  <si>
    <t>Munkaadókat terhelő járulékok                                                     K2</t>
  </si>
  <si>
    <t>Működési célú támogatás  államháztartáson kívülre                                       K512</t>
  </si>
  <si>
    <t>Működési célú vissztérítendő támogatás államháztartáson kívülre                                               K508</t>
  </si>
  <si>
    <t>Felhalmozási célú támogatás államháztatáson belülre                                     K84</t>
  </si>
  <si>
    <t>Felhalmozási célú visszatérítendő támogatás államháztartáson kívülre                                             K86</t>
  </si>
  <si>
    <t>Felhalmozási célú támogatás államháztartáson kívülre                                                    K89</t>
  </si>
  <si>
    <t>Belföldi értékpapír vásárlás                      K912</t>
  </si>
  <si>
    <t>2017. évi           I. módosítás</t>
  </si>
  <si>
    <t>2017. évi                                 I. módosítás</t>
  </si>
  <si>
    <t>2017. évi            I. módosítás</t>
  </si>
  <si>
    <t>4.3 Működési célú támogatás áht.belül</t>
  </si>
  <si>
    <t>2.3 Zalakaros Sportjáért Közhasznú Közalapítvány támogatása</t>
  </si>
  <si>
    <t>2.4 Kanizsa Diákkosárlabda Klub támogatása</t>
  </si>
  <si>
    <t>2.5 Karos Sprint Úszóklub támogatása</t>
  </si>
  <si>
    <t>2.6 Zalakaros és Térsége Sportegyesület támogatása</t>
  </si>
  <si>
    <t>2.7 Sensei Németh Budo Akadémia Sportegyesület támogatása</t>
  </si>
  <si>
    <t>2.8 Zalakarosi Önkéntes Tűzoltó Egyesület támogatása</t>
  </si>
  <si>
    <t>2.9 Zalakarosi Polgárőr Egyesület támogatása</t>
  </si>
  <si>
    <t>2.10 Zalakarosi Közbiztonságért Közhasznú Közalapítvány támogatása</t>
  </si>
  <si>
    <t>2.11 Zalakarosi Kulturális Egyesület támogatása</t>
  </si>
  <si>
    <t>1.10 Zalakarosi Közösségi Ház - művészeti csoportok támogatása</t>
  </si>
  <si>
    <t>Előző évi maradványból elvonás</t>
  </si>
  <si>
    <t xml:space="preserve">2.12 Medicopter Alapítvány támogatása </t>
  </si>
  <si>
    <t>1.11 Zalakarosi Kistérs.Többc.Társulásnak bérkomp.,ágazati pótlék átad.</t>
  </si>
  <si>
    <t>2.13 Zalakarosi Turisztikai Egyesület támogatása marketing célra</t>
  </si>
  <si>
    <t>2.14 Zalakarosi Turisztikai Nonprofit Kft-nek város napi rendezvényre</t>
  </si>
  <si>
    <t>31.</t>
  </si>
  <si>
    <t>32.</t>
  </si>
  <si>
    <t>33.</t>
  </si>
  <si>
    <t>34.</t>
  </si>
  <si>
    <t>35.</t>
  </si>
  <si>
    <t>Zalakarosi Arculati Kézikönyv készítése</t>
  </si>
  <si>
    <t>Tűzjelző szétválasztása iskola épületében</t>
  </si>
  <si>
    <t>Rendezési tervben megjelölt út kialakítása</t>
  </si>
  <si>
    <t>Közvilágítás bővítés</t>
  </si>
  <si>
    <t>Térfigyelő kamera beszerzés</t>
  </si>
  <si>
    <t>Patkós,Vincellér köz útburkolat felújítása</t>
  </si>
  <si>
    <t>Belterületi utak felújítása pályázati önerő biztosítása</t>
  </si>
  <si>
    <t>4.2 Működési célú támogatás Áhb.</t>
  </si>
  <si>
    <t>Alsóhegyi,Kilátó,Bor utak felújítása- tervezési ktg</t>
  </si>
  <si>
    <t>Elvonások,befizetések                                         K502</t>
  </si>
  <si>
    <t>2017. évi               I. módosítás</t>
  </si>
  <si>
    <t>2017. évi              I. módosítás</t>
  </si>
  <si>
    <t>Egyéb működési célú támogatás  államháztartáson belülről                                                                                       B16</t>
  </si>
  <si>
    <t>Felhalmozási célú támogatatások államháztartáson belülről                                       B2</t>
  </si>
  <si>
    <t>Működési célú támogatások  államháztartáson belülről                                                                                                                                                             B1</t>
  </si>
  <si>
    <t>Közhatalmi bevételek                                                   B3</t>
  </si>
  <si>
    <t>Működési bevételek                                                  B4</t>
  </si>
  <si>
    <t>Egyéb működési célú átvett pénzeszköz államháztartáson kívülről                         B65</t>
  </si>
  <si>
    <t>Felhalmozási célú kölcsön visszatérülés  államháztartáson kívülről                           B74</t>
  </si>
  <si>
    <t>Hitelfelvétel                                                                                                                                                   B811</t>
  </si>
  <si>
    <t>Finanszirozási bevételek                                                                                                                                                                                                                                                        B8</t>
  </si>
  <si>
    <t>Bevételek összesen</t>
  </si>
  <si>
    <t>Támogatás megelőlegezés                      B814</t>
  </si>
  <si>
    <t>Belföldi értékpapírok beváltása                                     B812</t>
  </si>
  <si>
    <t>Kiadás összewsen</t>
  </si>
  <si>
    <t xml:space="preserve"> 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</si>
  <si>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Működési célú támogatás államháztartáson belülre                                                                                               K506</t>
  </si>
  <si>
    <t>Támogatás megelőlegezés                      K914</t>
  </si>
  <si>
    <t xml:space="preserve">Finanszirozási bevételek                                                                                                                                                                                    K9                                                        </t>
  </si>
  <si>
    <t>2017.évi módosított előirányzat</t>
  </si>
  <si>
    <t xml:space="preserve">  1.3.7 Előző évi fel nem használt Bursa támogatás visszautalás</t>
  </si>
  <si>
    <t xml:space="preserve">  1.3.8 Művészeti csoportok előző évi fel nem használt összege</t>
  </si>
  <si>
    <t>36.</t>
  </si>
  <si>
    <t>Közmunkaprogramhoz kandalló,fúvógép,gáztűzhely</t>
  </si>
  <si>
    <t>37.</t>
  </si>
  <si>
    <t>38.</t>
  </si>
  <si>
    <t>Kistérségi Társulástól számítógép vásárlás</t>
  </si>
  <si>
    <t>Sport Hotel B. épületbe hőt. gázboyler, Vendégház fejl.</t>
  </si>
  <si>
    <t>39.</t>
  </si>
  <si>
    <t>40.</t>
  </si>
  <si>
    <t>41.</t>
  </si>
  <si>
    <t>42.</t>
  </si>
  <si>
    <t>Orvosi ügyeleten gázkazán csere</t>
  </si>
  <si>
    <t>43.</t>
  </si>
  <si>
    <t>44.</t>
  </si>
  <si>
    <t>Hivatali épületbe gőzölős ablaktisztitó (kisértékű)</t>
  </si>
  <si>
    <t>Termáltóhoz kerti bútor kisértékű)</t>
  </si>
  <si>
    <t>Termáltóhoz szivattyú (kisértékű)</t>
  </si>
  <si>
    <t>45.</t>
  </si>
  <si>
    <t>Könyvtári érdekeltségnövelő pályázathoz eszközök</t>
  </si>
  <si>
    <t>46.</t>
  </si>
  <si>
    <t>Zalakaros,526 hrsz.úközös tulajdonú út megváltása</t>
  </si>
  <si>
    <t xml:space="preserve">Működési célú támogatás államháztartáson belülről (civil szerv.) </t>
  </si>
  <si>
    <t>750 éves emlékműhöz szivattyú vásárlás (kisértékű)</t>
  </si>
  <si>
    <r>
      <t>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</si>
  <si>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forintban</t>
  </si>
  <si>
    <t>Projekt megnevezés (támogatást biztosító)</t>
  </si>
  <si>
    <t xml:space="preserve"> Bevétel  (pályázatból)</t>
  </si>
  <si>
    <t>Kiadás</t>
  </si>
  <si>
    <t>Támogat. összesen</t>
  </si>
  <si>
    <t>Támogatásból:  előző évek</t>
  </si>
  <si>
    <t>2016. évben tervezett</t>
  </si>
  <si>
    <t>2017. évben tervezett</t>
  </si>
  <si>
    <t>Kiadás előző  években</t>
  </si>
  <si>
    <t>2016. évben  tervezett</t>
  </si>
  <si>
    <t>2017. évben  tervezett</t>
  </si>
  <si>
    <t>előző  években</t>
  </si>
  <si>
    <t>években</t>
  </si>
  <si>
    <t>TERMÁL-TÓ ÉS ÖKOPART  NDOP-2/2/F-12-2012-0005</t>
  </si>
  <si>
    <t>Feladat/cél</t>
  </si>
  <si>
    <t>Az átcsoportosítás jogát gyakorolja</t>
  </si>
  <si>
    <t xml:space="preserve">I. </t>
  </si>
  <si>
    <t xml:space="preserve">Céltartalékok </t>
  </si>
  <si>
    <t>A.</t>
  </si>
  <si>
    <t>Működési célú céltartalékok</t>
  </si>
  <si>
    <t xml:space="preserve">1. </t>
  </si>
  <si>
    <t>Nonprofit szervezetek támogatására</t>
  </si>
  <si>
    <t>Képviselőtestület</t>
  </si>
  <si>
    <t xml:space="preserve">2. </t>
  </si>
  <si>
    <t>Sportegyesületek támogatására</t>
  </si>
  <si>
    <t>Egészségterv céljaira</t>
  </si>
  <si>
    <t>Tanulmánytervek</t>
  </si>
  <si>
    <t>Elmaradt bevételek, támogatások pótlására</t>
  </si>
  <si>
    <t xml:space="preserve">Turisztika marketing fejlesztés </t>
  </si>
  <si>
    <t>Turisztikai célú pályázatokra</t>
  </si>
  <si>
    <t>Gyógyhelyi látógató központ projektmendzseri feladataira átcsop.</t>
  </si>
  <si>
    <t>Zalakaros Zöld Szive pályázat akcióterületi tervre átcsoportositás</t>
  </si>
  <si>
    <t>Működési célú céltartalékok összesen</t>
  </si>
  <si>
    <t>B.</t>
  </si>
  <si>
    <t>Fejlesztési  célú céltartalékok</t>
  </si>
  <si>
    <t xml:space="preserve">Közműtervek </t>
  </si>
  <si>
    <t>Utak, hidak,  járdák építésére, felújítására</t>
  </si>
  <si>
    <t>Épített értékek felújítására</t>
  </si>
  <si>
    <t xml:space="preserve">Villamoshálózat bővítés (lakossági igények) </t>
  </si>
  <si>
    <t xml:space="preserve">Alsóhegyi út vízelvezés, útrekonstrukció </t>
  </si>
  <si>
    <t>Egyházközségnek fejlesztési támogatás</t>
  </si>
  <si>
    <t>Szabadidő és sportpark pályázat saját erő , kerités és megvilágítás általános tartalékból átcsop.</t>
  </si>
  <si>
    <t xml:space="preserve">Civil Ház tetőtérben irodahelyiség kialakitásra </t>
  </si>
  <si>
    <t>Kilátó bontás, építés felújítás előirányzatból</t>
  </si>
  <si>
    <t xml:space="preserve">Kilátó bontás, építés  céltartalékból </t>
  </si>
  <si>
    <t>Fejlesztési  célú céltartalékok összesen</t>
  </si>
  <si>
    <t xml:space="preserve">Céltartalékok összesen: </t>
  </si>
  <si>
    <t>Általános tartalék - Zalakaros Önkorm.</t>
  </si>
  <si>
    <t xml:space="preserve">Tartalékok mindösszesen </t>
  </si>
  <si>
    <t>Sorszám</t>
  </si>
  <si>
    <t xml:space="preserve">Feladat </t>
  </si>
  <si>
    <t>2017.évi előirányzat</t>
  </si>
  <si>
    <t xml:space="preserve">Hiteltörlesztés ( 293. hrsz-u tlek megvásárlására) </t>
  </si>
  <si>
    <t>Hiteltörlesztés kamata</t>
  </si>
  <si>
    <t>Árokásógép  lizing Karos-Park Kft. Részére</t>
  </si>
  <si>
    <t>Sor- sz.</t>
  </si>
  <si>
    <t>A támogatás kedvezményezettje (csoportonként)</t>
  </si>
  <si>
    <t>Kedvezmény</t>
  </si>
  <si>
    <t>Mentesség</t>
  </si>
  <si>
    <t>jogcíme (jellege)</t>
  </si>
  <si>
    <t>mértéke %</t>
  </si>
  <si>
    <t>összege  Ft</t>
  </si>
  <si>
    <t>Helyi adók, gépjárműadó</t>
  </si>
  <si>
    <t>Építményadó</t>
  </si>
  <si>
    <t>Magyarországon élő állandó</t>
  </si>
  <si>
    <t>55% zártkert, belterület 30%</t>
  </si>
  <si>
    <t xml:space="preserve">  -</t>
  </si>
  <si>
    <t>Magánszemélyek kommunális adója</t>
  </si>
  <si>
    <t>Beszedett idegenforgalmi adó</t>
  </si>
  <si>
    <t>Helyi iparűzési adó</t>
  </si>
  <si>
    <t>Gépjárműadó</t>
  </si>
  <si>
    <t>Katalizátor kedv.</t>
  </si>
  <si>
    <t>25-50-92%</t>
  </si>
  <si>
    <t>mozgáskorl, költségvetési szerv mentesség</t>
  </si>
  <si>
    <t>Helyi adók összesen (1-5)</t>
  </si>
  <si>
    <t xml:space="preserve">Kedvezmények mindösszesen </t>
  </si>
  <si>
    <t>ezer Ft-ban</t>
  </si>
  <si>
    <t>S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</si>
  <si>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</si>
  <si>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</si>
  <si>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</si>
  <si>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</si>
  <si>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</si>
  <si>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</si>
  <si>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</si>
  <si>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</si>
  <si>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</si>
  <si>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</si>
  <si>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</si>
  <si>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</si>
  <si>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Nyitó pénzkészlet</t>
  </si>
  <si>
    <t>Működési bevételek (int + önk)</t>
  </si>
  <si>
    <t>Önkorm.költv.támogat,egyéb támogatások</t>
  </si>
  <si>
    <t>Felhalmozási támogatások</t>
  </si>
  <si>
    <t>Felhalmozási és tőke jellegű bevételek</t>
  </si>
  <si>
    <t>Pénzeszközátvétel államhztartáson kívülről</t>
  </si>
  <si>
    <t>Kölcsön visszatérülés</t>
  </si>
  <si>
    <t>Hitelek</t>
  </si>
  <si>
    <t>Áhb. Támogajtás megelőlegez.</t>
  </si>
  <si>
    <t>Finanszirozási bevételek</t>
  </si>
  <si>
    <t>Bevételek összesen :</t>
  </si>
  <si>
    <t>Kiadások</t>
  </si>
  <si>
    <t>Személyi juttatások</t>
  </si>
  <si>
    <t>Munkaadót terhelő járulékok</t>
  </si>
  <si>
    <t>Pénzeszköz átadás, támogatásértékű kiadás</t>
  </si>
  <si>
    <t>Szocpol. Ellátások, egyéb támogatások</t>
  </si>
  <si>
    <t>Felújítás</t>
  </si>
  <si>
    <t>16.</t>
  </si>
  <si>
    <t>Beruházás</t>
  </si>
  <si>
    <t>Finanszirozási kiadások</t>
  </si>
  <si>
    <t>Tartalék</t>
  </si>
  <si>
    <t>Kiadások összesen:</t>
  </si>
  <si>
    <t>Záró pénzkészlet</t>
  </si>
  <si>
    <t>Költségvetési szerv megnevezése</t>
  </si>
  <si>
    <t>2016.évi záró létszám. ei.</t>
  </si>
  <si>
    <t>Igazgatás, pénzügyi dolgozó</t>
  </si>
  <si>
    <t xml:space="preserve">Óvoda pedagógus </t>
  </si>
  <si>
    <t>Kisgyermek- nevelő</t>
  </si>
  <si>
    <t xml:space="preserve">Népművelő  könyvtáros </t>
  </si>
  <si>
    <t>Egyéb szak- alkalmazott</t>
  </si>
  <si>
    <t>Választott tisztségviselő</t>
  </si>
  <si>
    <t>Gazdasági ügyviteli dolgozó</t>
  </si>
  <si>
    <t>Fizikai dolgozó</t>
  </si>
  <si>
    <t>Közfoglal- koztatottak</t>
  </si>
  <si>
    <t>2017. évi  létszám-  keret</t>
  </si>
  <si>
    <t xml:space="preserve">A.  Önkormányzat </t>
  </si>
  <si>
    <t xml:space="preserve">1. Önkormányzat igazgatási tevékenységén </t>
  </si>
  <si>
    <t xml:space="preserve">2. Család és nővédelem </t>
  </si>
  <si>
    <t xml:space="preserve">3. Szociális étkeztetés </t>
  </si>
  <si>
    <t>4. Családsegítés</t>
  </si>
  <si>
    <t xml:space="preserve">5. Közfoglalkoztatás </t>
  </si>
  <si>
    <t xml:space="preserve">B. Zalakarosi Közös Önkormányzati Hivatal </t>
  </si>
  <si>
    <t>C.  Zalakarosi Óvoda és Bölcsőde</t>
  </si>
  <si>
    <t>1. Óvoda</t>
  </si>
  <si>
    <t>2. Bölcsőde</t>
  </si>
  <si>
    <t xml:space="preserve">5. Konyha </t>
  </si>
  <si>
    <t xml:space="preserve">6. Gazdasági szervezet </t>
  </si>
  <si>
    <t>1. Könyvtár</t>
  </si>
  <si>
    <t>2. Közösségi Ház</t>
  </si>
  <si>
    <t xml:space="preserve">Zalakarosi Közösségi Ház és Könyvtár </t>
  </si>
  <si>
    <t xml:space="preserve">    Mindösszesen</t>
  </si>
  <si>
    <t>2017. II. módosítás</t>
  </si>
  <si>
    <t>2017. évi         II. módosítás</t>
  </si>
  <si>
    <t>2017. évi II. módosítás</t>
  </si>
  <si>
    <t>2017. évi                II. módosítás</t>
  </si>
  <si>
    <t>2017. évi          terv</t>
  </si>
  <si>
    <t>14=10+12</t>
  </si>
  <si>
    <t>13=9+11</t>
  </si>
  <si>
    <t>10=6+8</t>
  </si>
  <si>
    <t>9=5+7</t>
  </si>
  <si>
    <t>2017. évi módosított</t>
  </si>
  <si>
    <t>2017.évi          eredeti</t>
  </si>
  <si>
    <t>Mindösszesen</t>
  </si>
  <si>
    <t>Költségvetési szerv saját bevétele</t>
  </si>
  <si>
    <t>Finanszírozás összesen</t>
  </si>
  <si>
    <t>Önkormányzati hozzájárulás más önkormányzati forrásból</t>
  </si>
  <si>
    <t>Állami támogatás (normatíva alapján)</t>
  </si>
  <si>
    <t>Bevételek</t>
  </si>
  <si>
    <t>Kiadások összesen</t>
  </si>
  <si>
    <t>Intézmény</t>
  </si>
  <si>
    <t>VI.Elszámolásból származó bevételek</t>
  </si>
  <si>
    <t xml:space="preserve">  1.1.6 Elszámolásból származó bevételek </t>
  </si>
  <si>
    <t xml:space="preserve">  1.3.9 Természetbeni Erzsébet utalványok támogatása</t>
  </si>
  <si>
    <t>Felhalmozási bevételek                                                             B5</t>
  </si>
  <si>
    <t>Elszámolásból származó bevételek</t>
  </si>
  <si>
    <t>2017. évi                      I. módosítás</t>
  </si>
  <si>
    <t>2.15 De Bibere Zalai Borlovagrend támogatása</t>
  </si>
  <si>
    <t>I.II világháborús emlékműhöz mészkő kőelemek, táblák</t>
  </si>
  <si>
    <t>47.</t>
  </si>
  <si>
    <t>48.</t>
  </si>
  <si>
    <t>49.</t>
  </si>
  <si>
    <t>Iskola konyhába üst beszerzés</t>
  </si>
  <si>
    <t>Kertmoziba mozigéphez külső adattároló (szerver) beszerzés</t>
  </si>
  <si>
    <t>IPARI PARKOK KIALAKÍTÁSA TOP-1.1.1-15-ZA1-2016</t>
  </si>
  <si>
    <t>közművelődési érdekeltségnövelő pályázathoz saját erő biztosítása</t>
  </si>
  <si>
    <t xml:space="preserve">Hivatali épületbe bútor, szekrény vásárlás </t>
  </si>
  <si>
    <t>Működési célú támogatás ÁHB - előző évi fel nem használt támogatás visszafiz.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</si>
</sst>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Ft&quot;_-;\-* #,##0.00\ &quot;Ft&quot;_-;_-* &quot;-&quot;??\ &quot;Ft&quot;_-;_-@_-"/>
    <numFmt numFmtId="165" formatCode="#,##0.0"/>
  </numFmts>
  <fonts count="48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33" fillId="0" borderId="0"/>
    <xf numFmtId="0" fontId="10" fillId="0" borderId="0"/>
    <xf numFmtId="0" fontId="24" fillId="0" borderId="0"/>
    <xf numFmtId="0" fontId="7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0" fillId="0" borderId="0"/>
    <xf numFmtId="164" fontId="4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16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8"/>
    <xf numFmtId="0" fontId="9" fillId="0" borderId="1" xfId="8" applyFont="1" applyBorder="1"/>
    <xf numFmtId="0" fontId="7" fillId="0" borderId="1" xfId="8" applyBorder="1"/>
    <xf numFmtId="3" fontId="6" fillId="0" borderId="1" xfId="0" applyNumberFormat="1" applyFont="1" applyBorder="1" applyAlignment="1">
      <alignment vertical="center"/>
    </xf>
    <xf numFmtId="0" fontId="9" fillId="0" borderId="2" xfId="8" applyFont="1" applyBorder="1"/>
    <xf numFmtId="0" fontId="7" fillId="0" borderId="1" xfId="8" applyFont="1" applyBorder="1"/>
    <xf numFmtId="0" fontId="5" fillId="0" borderId="1" xfId="0" applyFont="1" applyBorder="1" applyAlignment="1">
      <alignment horizontal="left" vertical="center"/>
    </xf>
    <xf numFmtId="0" fontId="9" fillId="0" borderId="2" xfId="8" applyFont="1" applyFill="1" applyBorder="1"/>
    <xf numFmtId="0" fontId="9" fillId="0" borderId="2" xfId="8" applyFont="1" applyFill="1" applyBorder="1" applyAlignment="1">
      <alignment horizontal="right"/>
    </xf>
    <xf numFmtId="0" fontId="7" fillId="0" borderId="0" xfId="2" applyFont="1"/>
    <xf numFmtId="0" fontId="10" fillId="0" borderId="0" xfId="6"/>
    <xf numFmtId="0" fontId="18" fillId="0" borderId="1" xfId="6" applyFont="1" applyBorder="1"/>
    <xf numFmtId="0" fontId="10" fillId="0" borderId="0" xfId="5"/>
    <xf numFmtId="0" fontId="19" fillId="0" borderId="1" xfId="5" applyFont="1" applyBorder="1" applyAlignment="1">
      <alignment horizontal="center"/>
    </xf>
    <xf numFmtId="3" fontId="13" fillId="0" borderId="1" xfId="5" applyNumberFormat="1" applyFont="1" applyBorder="1" applyAlignment="1">
      <alignment horizontal="right"/>
    </xf>
    <xf numFmtId="49" fontId="19" fillId="0" borderId="1" xfId="5" applyNumberFormat="1" applyFont="1" applyBorder="1" applyAlignment="1">
      <alignment horizontal="center"/>
    </xf>
    <xf numFmtId="0" fontId="19" fillId="0" borderId="0" xfId="5" applyFont="1"/>
    <xf numFmtId="49" fontId="13" fillId="0" borderId="1" xfId="5" applyNumberFormat="1" applyFont="1" applyBorder="1" applyAlignment="1">
      <alignment horizontal="center"/>
    </xf>
    <xf numFmtId="49" fontId="13" fillId="0" borderId="1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 wrapText="1"/>
    </xf>
    <xf numFmtId="0" fontId="9" fillId="0" borderId="0" xfId="8" applyFont="1" applyBorder="1"/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17" fillId="0" borderId="1" xfId="6" applyNumberFormat="1" applyFont="1" applyBorder="1"/>
    <xf numFmtId="3" fontId="7" fillId="0" borderId="1" xfId="8" applyNumberFormat="1" applyBorder="1"/>
    <xf numFmtId="3" fontId="9" fillId="0" borderId="1" xfId="8" applyNumberFormat="1" applyFont="1" applyBorder="1"/>
    <xf numFmtId="0" fontId="19" fillId="0" borderId="1" xfId="5" applyFont="1" applyBorder="1" applyAlignment="1">
      <alignment horizontal="left"/>
    </xf>
    <xf numFmtId="0" fontId="19" fillId="0" borderId="3" xfId="5" applyFont="1" applyBorder="1" applyAlignment="1">
      <alignment horizontal="left"/>
    </xf>
    <xf numFmtId="0" fontId="13" fillId="0" borderId="1" xfId="5" applyFont="1" applyBorder="1" applyAlignment="1">
      <alignment horizontal="left"/>
    </xf>
    <xf numFmtId="0" fontId="13" fillId="0" borderId="3" xfId="5" applyFont="1" applyBorder="1" applyAlignment="1">
      <alignment horizontal="left"/>
    </xf>
    <xf numFmtId="0" fontId="0" fillId="0" borderId="1" xfId="0" applyBorder="1"/>
    <xf numFmtId="0" fontId="23" fillId="0" borderId="1" xfId="5" applyFont="1" applyBorder="1" applyAlignment="1">
      <alignment horizontal="left"/>
    </xf>
    <xf numFmtId="0" fontId="13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left" vertical="center"/>
    </xf>
    <xf numFmtId="0" fontId="13" fillId="0" borderId="3" xfId="2" applyFont="1" applyBorder="1" applyAlignment="1">
      <alignment horizontal="left"/>
    </xf>
    <xf numFmtId="0" fontId="19" fillId="0" borderId="1" xfId="2" applyFont="1" applyBorder="1" applyAlignment="1">
      <alignment horizontal="left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16" fontId="7" fillId="0" borderId="1" xfId="8" applyNumberFormat="1" applyFont="1" applyBorder="1"/>
    <xf numFmtId="0" fontId="21" fillId="0" borderId="1" xfId="8" applyFont="1" applyBorder="1"/>
    <xf numFmtId="16" fontId="7" fillId="0" borderId="1" xfId="8" applyNumberFormat="1" applyBorder="1"/>
    <xf numFmtId="3" fontId="21" fillId="0" borderId="1" xfId="8" applyNumberFormat="1" applyFont="1" applyBorder="1"/>
    <xf numFmtId="0" fontId="7" fillId="0" borderId="1" xfId="4" applyFont="1" applyBorder="1"/>
    <xf numFmtId="3" fontId="15" fillId="0" borderId="1" xfId="6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2" fillId="0" borderId="1" xfId="8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1" xfId="6" applyFont="1" applyBorder="1" applyAlignment="1">
      <alignment horizontal="left"/>
    </xf>
    <xf numFmtId="0" fontId="18" fillId="0" borderId="1" xfId="6" applyFont="1" applyBorder="1" applyAlignment="1">
      <alignment horizontal="center"/>
    </xf>
    <xf numFmtId="0" fontId="20" fillId="0" borderId="1" xfId="5" applyFont="1" applyBorder="1" applyAlignment="1">
      <alignment horizontal="left"/>
    </xf>
    <xf numFmtId="0" fontId="13" fillId="0" borderId="1" xfId="4" applyFont="1" applyBorder="1"/>
    <xf numFmtId="0" fontId="16" fillId="0" borderId="1" xfId="6" applyFont="1" applyBorder="1" applyAlignment="1">
      <alignment horizontal="left"/>
    </xf>
    <xf numFmtId="0" fontId="19" fillId="0" borderId="1" xfId="2" applyFont="1" applyBorder="1" applyAlignment="1">
      <alignment horizontal="center" vertical="center"/>
    </xf>
    <xf numFmtId="0" fontId="7" fillId="0" borderId="0" xfId="8" applyBorder="1"/>
    <xf numFmtId="0" fontId="5" fillId="0" borderId="1" xfId="0" applyFont="1" applyBorder="1" applyAlignment="1">
      <alignment vertical="center"/>
    </xf>
    <xf numFmtId="0" fontId="19" fillId="0" borderId="0" xfId="0" applyFont="1"/>
    <xf numFmtId="3" fontId="13" fillId="0" borderId="1" xfId="3" applyNumberFormat="1" applyFont="1" applyFill="1" applyBorder="1"/>
    <xf numFmtId="3" fontId="19" fillId="0" borderId="5" xfId="1" applyNumberFormat="1" applyFont="1" applyFill="1" applyBorder="1" applyAlignment="1">
      <alignment horizontal="center" vertical="center"/>
    </xf>
    <xf numFmtId="4" fontId="19" fillId="0" borderId="5" xfId="1" applyNumberFormat="1" applyFont="1" applyFill="1" applyBorder="1" applyAlignment="1">
      <alignment vertical="center"/>
    </xf>
    <xf numFmtId="3" fontId="19" fillId="0" borderId="6" xfId="1" applyNumberFormat="1" applyFont="1" applyFill="1" applyBorder="1" applyAlignment="1">
      <alignment vertical="center"/>
    </xf>
    <xf numFmtId="3" fontId="19" fillId="0" borderId="5" xfId="1" applyNumberFormat="1" applyFont="1" applyFill="1" applyBorder="1" applyAlignment="1">
      <alignment vertical="center"/>
    </xf>
    <xf numFmtId="3" fontId="13" fillId="0" borderId="5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9" fillId="0" borderId="1" xfId="3" applyNumberFormat="1" applyFont="1" applyFill="1" applyBorder="1"/>
    <xf numFmtId="165" fontId="19" fillId="0" borderId="7" xfId="1" applyNumberFormat="1" applyFont="1" applyBorder="1" applyAlignment="1">
      <alignment vertical="center"/>
    </xf>
    <xf numFmtId="3" fontId="19" fillId="0" borderId="7" xfId="1" applyNumberFormat="1" applyFont="1" applyFill="1" applyBorder="1" applyAlignment="1">
      <alignment vertical="center"/>
    </xf>
    <xf numFmtId="4" fontId="19" fillId="0" borderId="7" xfId="1" applyNumberFormat="1" applyFont="1" applyFill="1" applyBorder="1" applyAlignment="1">
      <alignment vertical="center"/>
    </xf>
    <xf numFmtId="3" fontId="19" fillId="0" borderId="8" xfId="3" applyNumberFormat="1" applyFont="1" applyFill="1" applyBorder="1"/>
    <xf numFmtId="0" fontId="19" fillId="0" borderId="8" xfId="7" applyFont="1" applyBorder="1"/>
    <xf numFmtId="4" fontId="19" fillId="0" borderId="8" xfId="3" applyNumberFormat="1" applyFont="1" applyFill="1" applyBorder="1"/>
    <xf numFmtId="0" fontId="13" fillId="0" borderId="1" xfId="7" applyFont="1" applyBorder="1"/>
    <xf numFmtId="0" fontId="19" fillId="0" borderId="1" xfId="7" applyFont="1" applyBorder="1"/>
    <xf numFmtId="3" fontId="19" fillId="0" borderId="1" xfId="1" applyNumberFormat="1" applyFont="1" applyFill="1" applyBorder="1" applyAlignment="1">
      <alignment vertical="center"/>
    </xf>
    <xf numFmtId="0" fontId="31" fillId="0" borderId="0" xfId="6" applyFont="1"/>
    <xf numFmtId="0" fontId="13" fillId="0" borderId="1" xfId="5" applyFont="1" applyBorder="1"/>
    <xf numFmtId="0" fontId="13" fillId="0" borderId="1" xfId="5" applyFont="1" applyBorder="1" applyAlignment="1">
      <alignment horizontal="center"/>
    </xf>
    <xf numFmtId="0" fontId="9" fillId="3" borderId="8" xfId="8" applyFont="1" applyFill="1" applyBorder="1"/>
    <xf numFmtId="0" fontId="9" fillId="3" borderId="8" xfId="8" applyFont="1" applyFill="1" applyBorder="1" applyAlignment="1">
      <alignment horizontal="center"/>
    </xf>
    <xf numFmtId="0" fontId="9" fillId="3" borderId="2" xfId="8" applyFont="1" applyFill="1" applyBorder="1"/>
    <xf numFmtId="0" fontId="9" fillId="3" borderId="2" xfId="8" applyFont="1" applyFill="1" applyBorder="1" applyAlignment="1">
      <alignment horizontal="center"/>
    </xf>
    <xf numFmtId="3" fontId="9" fillId="0" borderId="0" xfId="8" applyNumberFormat="1" applyFont="1" applyBorder="1"/>
    <xf numFmtId="0" fontId="19" fillId="0" borderId="3" xfId="5" applyFont="1" applyBorder="1"/>
    <xf numFmtId="0" fontId="13" fillId="3" borderId="1" xfId="2" applyFont="1" applyFill="1" applyBorder="1" applyAlignment="1">
      <alignment horizontal="left" vertical="center"/>
    </xf>
    <xf numFmtId="0" fontId="11" fillId="0" borderId="5" xfId="1" applyFont="1" applyBorder="1" applyAlignment="1">
      <alignment vertical="center"/>
    </xf>
    <xf numFmtId="0" fontId="31" fillId="0" borderId="5" xfId="1" applyFont="1" applyBorder="1" applyAlignment="1">
      <alignment vertical="center"/>
    </xf>
    <xf numFmtId="0" fontId="31" fillId="0" borderId="7" xfId="1" applyFont="1" applyBorder="1" applyAlignment="1">
      <alignment vertical="center"/>
    </xf>
    <xf numFmtId="0" fontId="31" fillId="0" borderId="9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1" fillId="0" borderId="1" xfId="1" applyFont="1" applyBorder="1" applyAlignment="1">
      <alignment vertical="center"/>
    </xf>
    <xf numFmtId="0" fontId="19" fillId="0" borderId="0" xfId="0" applyFont="1" applyAlignment="1">
      <alignment wrapText="1"/>
    </xf>
    <xf numFmtId="0" fontId="22" fillId="0" borderId="2" xfId="8" applyFont="1" applyBorder="1"/>
    <xf numFmtId="0" fontId="9" fillId="0" borderId="1" xfId="8" applyNumberFormat="1" applyFont="1" applyBorder="1"/>
    <xf numFmtId="3" fontId="25" fillId="0" borderId="1" xfId="8" applyNumberFormat="1" applyFont="1" applyBorder="1"/>
    <xf numFmtId="3" fontId="3" fillId="0" borderId="1" xfId="0" applyNumberFormat="1" applyFont="1" applyBorder="1" applyAlignment="1">
      <alignment horizontal="right" vertical="center"/>
    </xf>
    <xf numFmtId="0" fontId="27" fillId="0" borderId="0" xfId="0" applyFont="1"/>
    <xf numFmtId="16" fontId="23" fillId="0" borderId="1" xfId="5" applyNumberFormat="1" applyFont="1" applyBorder="1" applyAlignment="1">
      <alignment horizontal="left"/>
    </xf>
    <xf numFmtId="0" fontId="20" fillId="0" borderId="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left"/>
    </xf>
    <xf numFmtId="0" fontId="12" fillId="0" borderId="1" xfId="5" applyNumberFormat="1" applyFont="1" applyBorder="1" applyAlignment="1">
      <alignment horizontal="left"/>
    </xf>
    <xf numFmtId="0" fontId="12" fillId="0" borderId="3" xfId="5" applyFont="1" applyBorder="1" applyAlignment="1">
      <alignment horizontal="left"/>
    </xf>
    <xf numFmtId="16" fontId="12" fillId="0" borderId="1" xfId="5" applyNumberFormat="1" applyFont="1" applyBorder="1" applyAlignment="1">
      <alignment horizontal="left"/>
    </xf>
    <xf numFmtId="0" fontId="13" fillId="0" borderId="1" xfId="5" applyNumberFormat="1" applyFont="1" applyBorder="1" applyAlignment="1">
      <alignment horizontal="left"/>
    </xf>
    <xf numFmtId="2" fontId="12" fillId="0" borderId="1" xfId="5" applyNumberFormat="1" applyFont="1" applyBorder="1" applyAlignment="1">
      <alignment horizontal="left"/>
    </xf>
    <xf numFmtId="0" fontId="10" fillId="0" borderId="1" xfId="1" applyFont="1" applyBorder="1" applyAlignment="1">
      <alignment vertical="center"/>
    </xf>
    <xf numFmtId="0" fontId="19" fillId="3" borderId="0" xfId="0" applyFont="1" applyFill="1"/>
    <xf numFmtId="49" fontId="12" fillId="0" borderId="1" xfId="5" applyNumberFormat="1" applyFont="1" applyBorder="1" applyAlignment="1">
      <alignment horizontal="center"/>
    </xf>
    <xf numFmtId="0" fontId="32" fillId="0" borderId="2" xfId="8" applyFont="1" applyBorder="1"/>
    <xf numFmtId="0" fontId="7" fillId="0" borderId="2" xfId="8" applyFont="1" applyBorder="1"/>
    <xf numFmtId="3" fontId="7" fillId="0" borderId="1" xfId="8" applyNumberFormat="1" applyFont="1" applyBorder="1"/>
    <xf numFmtId="0" fontId="11" fillId="0" borderId="0" xfId="3" applyFont="1" applyFill="1" applyBorder="1"/>
    <xf numFmtId="0" fontId="11" fillId="0" borderId="11" xfId="1" applyFont="1" applyBorder="1" applyAlignment="1">
      <alignment vertical="center"/>
    </xf>
    <xf numFmtId="3" fontId="13" fillId="0" borderId="2" xfId="3" applyNumberFormat="1" applyFont="1" applyFill="1" applyBorder="1"/>
    <xf numFmtId="0" fontId="10" fillId="0" borderId="5" xfId="1" applyFont="1" applyBorder="1" applyAlignment="1">
      <alignment vertical="center"/>
    </xf>
    <xf numFmtId="49" fontId="12" fillId="0" borderId="2" xfId="5" applyNumberFormat="1" applyFont="1" applyBorder="1" applyAlignment="1">
      <alignment horizontal="center" vertical="center"/>
    </xf>
    <xf numFmtId="3" fontId="19" fillId="0" borderId="1" xfId="5" applyNumberFormat="1" applyFont="1" applyBorder="1" applyAlignment="1">
      <alignment horizontal="right" vertical="center"/>
    </xf>
    <xf numFmtId="3" fontId="13" fillId="0" borderId="1" xfId="5" applyNumberFormat="1" applyFont="1" applyBorder="1" applyAlignment="1">
      <alignment horizontal="right" vertical="center"/>
    </xf>
    <xf numFmtId="3" fontId="20" fillId="0" borderId="1" xfId="5" applyNumberFormat="1" applyFont="1" applyBorder="1" applyAlignment="1">
      <alignment horizontal="right" vertical="center"/>
    </xf>
    <xf numFmtId="3" fontId="10" fillId="0" borderId="1" xfId="5" applyNumberFormat="1" applyBorder="1" applyAlignment="1">
      <alignment horizontal="right" vertical="center"/>
    </xf>
    <xf numFmtId="3" fontId="19" fillId="0" borderId="2" xfId="5" applyNumberFormat="1" applyFont="1" applyBorder="1" applyAlignment="1">
      <alignment horizontal="right" vertical="center"/>
    </xf>
    <xf numFmtId="3" fontId="19" fillId="0" borderId="1" xfId="2" applyNumberFormat="1" applyFont="1" applyBorder="1" applyAlignment="1">
      <alignment horizontal="right" vertical="center"/>
    </xf>
    <xf numFmtId="3" fontId="12" fillId="0" borderId="1" xfId="2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3" fontId="13" fillId="2" borderId="1" xfId="2" applyNumberFormat="1" applyFont="1" applyFill="1" applyBorder="1" applyAlignment="1">
      <alignment horizontal="right" vertical="center"/>
    </xf>
    <xf numFmtId="0" fontId="13" fillId="3" borderId="1" xfId="5" applyFont="1" applyFill="1" applyBorder="1" applyAlignment="1">
      <alignment vertical="center" wrapText="1"/>
    </xf>
    <xf numFmtId="3" fontId="7" fillId="0" borderId="1" xfId="8" applyNumberFormat="1" applyFont="1" applyBorder="1" applyAlignment="1">
      <alignment horizontal="right"/>
    </xf>
    <xf numFmtId="16" fontId="7" fillId="0" borderId="2" xfId="8" applyNumberFormat="1" applyFont="1" applyBorder="1"/>
    <xf numFmtId="3" fontId="7" fillId="0" borderId="1" xfId="4" applyNumberFormat="1" applyFont="1" applyBorder="1" applyAlignment="1">
      <alignment horizontal="right"/>
    </xf>
    <xf numFmtId="0" fontId="9" fillId="0" borderId="1" xfId="4" applyFont="1" applyBorder="1"/>
    <xf numFmtId="0" fontId="12" fillId="0" borderId="1" xfId="4" applyFont="1" applyBorder="1"/>
    <xf numFmtId="49" fontId="12" fillId="0" borderId="1" xfId="5" applyNumberFormat="1" applyFont="1" applyBorder="1" applyAlignment="1">
      <alignment horizontal="left"/>
    </xf>
    <xf numFmtId="0" fontId="17" fillId="0" borderId="1" xfId="6" applyFont="1" applyBorder="1" applyAlignment="1">
      <alignment horizontal="center"/>
    </xf>
    <xf numFmtId="0" fontId="11" fillId="0" borderId="12" xfId="1" applyFont="1" applyBorder="1" applyAlignment="1">
      <alignment vertical="center"/>
    </xf>
    <xf numFmtId="4" fontId="13" fillId="0" borderId="5" xfId="3" applyNumberFormat="1" applyFont="1" applyFill="1" applyBorder="1"/>
    <xf numFmtId="3" fontId="13" fillId="0" borderId="5" xfId="3" applyNumberFormat="1" applyFont="1" applyFill="1" applyBorder="1"/>
    <xf numFmtId="3" fontId="13" fillId="0" borderId="6" xfId="3" applyNumberFormat="1" applyFont="1" applyFill="1" applyBorder="1"/>
    <xf numFmtId="3" fontId="19" fillId="0" borderId="5" xfId="3" applyNumberFormat="1" applyFont="1" applyFill="1" applyBorder="1"/>
    <xf numFmtId="3" fontId="19" fillId="0" borderId="6" xfId="3" applyNumberFormat="1" applyFont="1" applyFill="1" applyBorder="1"/>
    <xf numFmtId="3" fontId="19" fillId="0" borderId="13" xfId="1" applyNumberFormat="1" applyFont="1" applyFill="1" applyBorder="1" applyAlignment="1">
      <alignment vertical="center"/>
    </xf>
    <xf numFmtId="3" fontId="19" fillId="0" borderId="9" xfId="3" applyNumberFormat="1" applyFont="1" applyFill="1" applyBorder="1"/>
    <xf numFmtId="4" fontId="12" fillId="0" borderId="8" xfId="3" applyNumberFormat="1" applyFont="1" applyFill="1" applyBorder="1"/>
    <xf numFmtId="3" fontId="6" fillId="0" borderId="1" xfId="0" applyNumberFormat="1" applyFont="1" applyBorder="1" applyAlignment="1">
      <alignment horizontal="right" vertical="center"/>
    </xf>
    <xf numFmtId="0" fontId="14" fillId="2" borderId="8" xfId="6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5" applyNumberFormat="1" applyFont="1" applyBorder="1" applyAlignment="1">
      <alignment horizontal="right"/>
    </xf>
    <xf numFmtId="0" fontId="7" fillId="0" borderId="1" xfId="5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19" fillId="5" borderId="1" xfId="5" applyNumberFormat="1" applyFont="1" applyFill="1" applyBorder="1" applyAlignment="1">
      <alignment horizontal="center"/>
    </xf>
    <xf numFmtId="0" fontId="13" fillId="5" borderId="1" xfId="5" applyFont="1" applyFill="1" applyBorder="1" applyAlignment="1">
      <alignment horizontal="left"/>
    </xf>
    <xf numFmtId="3" fontId="13" fillId="5" borderId="1" xfId="5" applyNumberFormat="1" applyFont="1" applyFill="1" applyBorder="1" applyAlignment="1">
      <alignment horizontal="right" vertical="center"/>
    </xf>
    <xf numFmtId="0" fontId="19" fillId="5" borderId="1" xfId="5" applyFont="1" applyFill="1" applyBorder="1" applyAlignment="1">
      <alignment horizontal="center"/>
    </xf>
    <xf numFmtId="0" fontId="13" fillId="5" borderId="1" xfId="5" applyFont="1" applyFill="1" applyBorder="1"/>
    <xf numFmtId="0" fontId="13" fillId="5" borderId="3" xfId="5" applyFont="1" applyFill="1" applyBorder="1" applyAlignment="1">
      <alignment horizontal="left"/>
    </xf>
    <xf numFmtId="49" fontId="13" fillId="5" borderId="1" xfId="5" applyNumberFormat="1" applyFont="1" applyFill="1" applyBorder="1" applyAlignment="1">
      <alignment horizontal="center"/>
    </xf>
    <xf numFmtId="49" fontId="19" fillId="5" borderId="2" xfId="5" applyNumberFormat="1" applyFont="1" applyFill="1" applyBorder="1" applyAlignment="1">
      <alignment horizontal="center" vertical="center"/>
    </xf>
    <xf numFmtId="3" fontId="13" fillId="5" borderId="2" xfId="5" applyNumberFormat="1" applyFont="1" applyFill="1" applyBorder="1" applyAlignment="1">
      <alignment horizontal="right" vertical="center"/>
    </xf>
    <xf numFmtId="3" fontId="13" fillId="6" borderId="1" xfId="5" applyNumberFormat="1" applyFont="1" applyFill="1" applyBorder="1" applyAlignment="1">
      <alignment horizontal="right" vertical="center"/>
    </xf>
    <xf numFmtId="49" fontId="13" fillId="7" borderId="2" xfId="5" applyNumberFormat="1" applyFont="1" applyFill="1" applyBorder="1" applyAlignment="1">
      <alignment horizontal="distributed" vertical="distributed"/>
    </xf>
    <xf numFmtId="0" fontId="9" fillId="7" borderId="3" xfId="5" applyFont="1" applyFill="1" applyBorder="1" applyAlignment="1">
      <alignment horizontal="left"/>
    </xf>
    <xf numFmtId="3" fontId="20" fillId="7" borderId="2" xfId="5" applyNumberFormat="1" applyFont="1" applyFill="1" applyBorder="1" applyAlignment="1">
      <alignment horizontal="right" vertical="center"/>
    </xf>
    <xf numFmtId="0" fontId="13" fillId="5" borderId="1" xfId="2" applyFont="1" applyFill="1" applyBorder="1" applyAlignment="1">
      <alignment horizontal="center"/>
    </xf>
    <xf numFmtId="3" fontId="13" fillId="5" borderId="1" xfId="2" applyNumberFormat="1" applyFont="1" applyFill="1" applyBorder="1" applyAlignment="1">
      <alignment horizontal="right" vertical="center"/>
    </xf>
    <xf numFmtId="0" fontId="13" fillId="7" borderId="1" xfId="2" applyFont="1" applyFill="1" applyBorder="1" applyAlignment="1">
      <alignment horizontal="center"/>
    </xf>
    <xf numFmtId="0" fontId="20" fillId="7" borderId="1" xfId="2" applyFont="1" applyFill="1" applyBorder="1" applyAlignment="1">
      <alignment horizontal="left"/>
    </xf>
    <xf numFmtId="3" fontId="13" fillId="7" borderId="1" xfId="2" applyNumberFormat="1" applyFont="1" applyFill="1" applyBorder="1" applyAlignment="1">
      <alignment horizontal="right" vertical="center"/>
    </xf>
    <xf numFmtId="0" fontId="19" fillId="5" borderId="1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left"/>
    </xf>
    <xf numFmtId="3" fontId="12" fillId="5" borderId="1" xfId="2" applyNumberFormat="1" applyFont="1" applyFill="1" applyBorder="1" applyAlignment="1">
      <alignment horizontal="right" vertical="center"/>
    </xf>
    <xf numFmtId="3" fontId="19" fillId="5" borderId="1" xfId="2" applyNumberFormat="1" applyFont="1" applyFill="1" applyBorder="1" applyAlignment="1">
      <alignment horizontal="right" vertical="center"/>
    </xf>
    <xf numFmtId="0" fontId="19" fillId="5" borderId="1" xfId="2" applyFont="1" applyFill="1" applyBorder="1" applyAlignment="1">
      <alignment horizontal="center"/>
    </xf>
    <xf numFmtId="0" fontId="13" fillId="5" borderId="1" xfId="2" applyFont="1" applyFill="1" applyBorder="1" applyAlignment="1">
      <alignment horizontal="left"/>
    </xf>
    <xf numFmtId="0" fontId="20" fillId="7" borderId="3" xfId="2" applyFont="1" applyFill="1" applyBorder="1" applyAlignment="1">
      <alignment horizontal="left"/>
    </xf>
    <xf numFmtId="3" fontId="13" fillId="7" borderId="1" xfId="3" applyNumberFormat="1" applyFont="1" applyFill="1" applyBorder="1"/>
    <xf numFmtId="0" fontId="13" fillId="7" borderId="1" xfId="7" applyFont="1" applyFill="1" applyBorder="1"/>
    <xf numFmtId="3" fontId="13" fillId="7" borderId="1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3" fontId="29" fillId="8" borderId="1" xfId="0" applyNumberFormat="1" applyFont="1" applyFill="1" applyBorder="1" applyAlignment="1">
      <alignment vertical="center"/>
    </xf>
    <xf numFmtId="0" fontId="20" fillId="5" borderId="1" xfId="5" applyFont="1" applyFill="1" applyBorder="1" applyAlignment="1">
      <alignment horizontal="left"/>
    </xf>
    <xf numFmtId="16" fontId="20" fillId="5" borderId="1" xfId="5" applyNumberFormat="1" applyFont="1" applyFill="1" applyBorder="1" applyAlignment="1">
      <alignment horizontal="left"/>
    </xf>
    <xf numFmtId="0" fontId="13" fillId="7" borderId="1" xfId="5" applyFont="1" applyFill="1" applyBorder="1" applyAlignment="1">
      <alignment horizontal="left"/>
    </xf>
    <xf numFmtId="49" fontId="13" fillId="5" borderId="1" xfId="5" applyNumberFormat="1" applyFont="1" applyFill="1" applyBorder="1" applyAlignment="1">
      <alignment horizontal="left"/>
    </xf>
    <xf numFmtId="0" fontId="13" fillId="5" borderId="1" xfId="5" applyNumberFormat="1" applyFont="1" applyFill="1" applyBorder="1" applyAlignment="1">
      <alignment horizontal="left"/>
    </xf>
    <xf numFmtId="0" fontId="22" fillId="5" borderId="2" xfId="8" applyFont="1" applyFill="1" applyBorder="1"/>
    <xf numFmtId="3" fontId="22" fillId="5" borderId="1" xfId="8" applyNumberFormat="1" applyFont="1" applyFill="1" applyBorder="1"/>
    <xf numFmtId="0" fontId="22" fillId="5" borderId="1" xfId="8" applyFont="1" applyFill="1" applyBorder="1"/>
    <xf numFmtId="3" fontId="9" fillId="5" borderId="1" xfId="8" applyNumberFormat="1" applyFont="1" applyFill="1" applyBorder="1"/>
    <xf numFmtId="0" fontId="9" fillId="5" borderId="2" xfId="8" applyFont="1" applyFill="1" applyBorder="1"/>
    <xf numFmtId="3" fontId="7" fillId="4" borderId="1" xfId="8" applyNumberFormat="1" applyFont="1" applyFill="1" applyBorder="1"/>
    <xf numFmtId="0" fontId="21" fillId="4" borderId="2" xfId="8" applyFont="1" applyFill="1" applyBorder="1"/>
    <xf numFmtId="0" fontId="9" fillId="7" borderId="2" xfId="8" applyFont="1" applyFill="1" applyBorder="1"/>
    <xf numFmtId="3" fontId="22" fillId="7" borderId="1" xfId="8" applyNumberFormat="1" applyFont="1" applyFill="1" applyBorder="1"/>
    <xf numFmtId="3" fontId="9" fillId="7" borderId="1" xfId="8" applyNumberFormat="1" applyFont="1" applyFill="1" applyBorder="1"/>
    <xf numFmtId="3" fontId="22" fillId="6" borderId="1" xfId="8" applyNumberFormat="1" applyFont="1" applyFill="1" applyBorder="1"/>
    <xf numFmtId="0" fontId="9" fillId="6" borderId="1" xfId="8" applyFont="1" applyFill="1" applyBorder="1"/>
    <xf numFmtId="0" fontId="22" fillId="6" borderId="1" xfId="8" applyFont="1" applyFill="1" applyBorder="1"/>
    <xf numFmtId="0" fontId="22" fillId="6" borderId="2" xfId="8" applyFont="1" applyFill="1" applyBorder="1"/>
    <xf numFmtId="16" fontId="9" fillId="5" borderId="2" xfId="8" applyNumberFormat="1" applyFont="1" applyFill="1" applyBorder="1"/>
    <xf numFmtId="0" fontId="9" fillId="5" borderId="1" xfId="8" applyFont="1" applyFill="1" applyBorder="1"/>
    <xf numFmtId="3" fontId="9" fillId="6" borderId="1" xfId="8" applyNumberFormat="1" applyFont="1" applyFill="1" applyBorder="1"/>
    <xf numFmtId="3" fontId="9" fillId="5" borderId="1" xfId="4" applyNumberFormat="1" applyFont="1" applyFill="1" applyBorder="1"/>
    <xf numFmtId="3" fontId="16" fillId="5" borderId="1" xfId="6" applyNumberFormat="1" applyFont="1" applyFill="1" applyBorder="1"/>
    <xf numFmtId="0" fontId="14" fillId="2" borderId="4" xfId="6" applyFont="1" applyFill="1" applyBorder="1" applyAlignment="1">
      <alignment horizontal="center" vertical="center" wrapText="1"/>
    </xf>
    <xf numFmtId="3" fontId="7" fillId="0" borderId="1" xfId="4" applyNumberFormat="1" applyFont="1" applyBorder="1"/>
    <xf numFmtId="3" fontId="15" fillId="0" borderId="1" xfId="6" applyNumberFormat="1" applyFont="1" applyFill="1" applyBorder="1"/>
    <xf numFmtId="3" fontId="9" fillId="0" borderId="1" xfId="4" applyNumberFormat="1" applyFont="1" applyBorder="1"/>
    <xf numFmtId="2" fontId="19" fillId="0" borderId="5" xfId="3" applyNumberFormat="1" applyFont="1" applyFill="1" applyBorder="1"/>
    <xf numFmtId="2" fontId="19" fillId="0" borderId="5" xfId="1" applyNumberFormat="1" applyFont="1" applyFill="1" applyBorder="1" applyAlignment="1">
      <alignment vertical="center"/>
    </xf>
    <xf numFmtId="2" fontId="19" fillId="0" borderId="13" xfId="1" applyNumberFormat="1" applyFont="1" applyFill="1" applyBorder="1" applyAlignment="1">
      <alignment vertical="center"/>
    </xf>
    <xf numFmtId="0" fontId="29" fillId="4" borderId="1" xfId="0" applyFont="1" applyFill="1" applyBorder="1" applyAlignment="1">
      <alignment horizontal="left" vertical="center"/>
    </xf>
    <xf numFmtId="3" fontId="29" fillId="4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3" fontId="19" fillId="0" borderId="7" xfId="3" applyNumberFormat="1" applyFont="1" applyFill="1" applyBorder="1"/>
    <xf numFmtId="3" fontId="19" fillId="0" borderId="16" xfId="3" applyNumberFormat="1" applyFont="1" applyFill="1" applyBorder="1"/>
    <xf numFmtId="2" fontId="19" fillId="0" borderId="7" xfId="1" applyNumberFormat="1" applyFont="1" applyFill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10" fillId="0" borderId="13" xfId="1" applyFont="1" applyBorder="1" applyAlignment="1">
      <alignment vertical="center"/>
    </xf>
    <xf numFmtId="0" fontId="10" fillId="0" borderId="7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6" fillId="0" borderId="0" xfId="0" applyFont="1" applyBorder="1" applyAlignment="1">
      <alignment horizontal="left"/>
    </xf>
    <xf numFmtId="0" fontId="6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vertical="center"/>
    </xf>
    <xf numFmtId="3" fontId="20" fillId="5" borderId="1" xfId="5" applyNumberFormat="1" applyFont="1" applyFill="1" applyBorder="1" applyAlignment="1">
      <alignment horizontal="right" vertical="center"/>
    </xf>
    <xf numFmtId="3" fontId="19" fillId="3" borderId="1" xfId="5" applyNumberFormat="1" applyFont="1" applyFill="1" applyBorder="1" applyAlignment="1">
      <alignment horizontal="right" vertical="center"/>
    </xf>
    <xf numFmtId="3" fontId="13" fillId="7" borderId="1" xfId="5" applyNumberFormat="1" applyFont="1" applyFill="1" applyBorder="1" applyAlignment="1">
      <alignment horizontal="right" vertical="center"/>
    </xf>
    <xf numFmtId="3" fontId="13" fillId="3" borderId="1" xfId="5" applyNumberFormat="1" applyFont="1" applyFill="1" applyBorder="1" applyAlignment="1">
      <alignment horizontal="right" vertical="center"/>
    </xf>
    <xf numFmtId="3" fontId="23" fillId="0" borderId="1" xfId="5" applyNumberFormat="1" applyFont="1" applyBorder="1" applyAlignment="1">
      <alignment horizontal="right" vertical="center"/>
    </xf>
    <xf numFmtId="3" fontId="13" fillId="5" borderId="1" xfId="5" applyNumberFormat="1" applyFont="1" applyFill="1" applyBorder="1" applyAlignment="1">
      <alignment horizontal="right" vertical="center"/>
    </xf>
    <xf numFmtId="3" fontId="12" fillId="0" borderId="1" xfId="5" applyNumberFormat="1" applyFon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3" fontId="27" fillId="0" borderId="1" xfId="0" applyNumberFormat="1" applyFont="1" applyBorder="1"/>
    <xf numFmtId="3" fontId="27" fillId="0" borderId="1" xfId="0" applyNumberFormat="1" applyFont="1" applyBorder="1" applyAlignment="1">
      <alignment horizontal="right"/>
    </xf>
    <xf numFmtId="0" fontId="27" fillId="0" borderId="1" xfId="0" applyFont="1" applyBorder="1"/>
    <xf numFmtId="0" fontId="28" fillId="0" borderId="1" xfId="0" applyFont="1" applyBorder="1"/>
    <xf numFmtId="3" fontId="28" fillId="0" borderId="1" xfId="0" applyNumberFormat="1" applyFont="1" applyBorder="1"/>
    <xf numFmtId="3" fontId="28" fillId="0" borderId="1" xfId="0" applyNumberFormat="1" applyFont="1" applyBorder="1" applyAlignment="1">
      <alignment horizontal="right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center"/>
    </xf>
    <xf numFmtId="0" fontId="13" fillId="7" borderId="2" xfId="3" applyFont="1" applyFill="1" applyBorder="1" applyAlignment="1">
      <alignment horizontal="center" vertical="center" wrapText="1"/>
    </xf>
    <xf numFmtId="0" fontId="13" fillId="7" borderId="17" xfId="3" applyFont="1" applyFill="1" applyBorder="1" applyAlignment="1">
      <alignment horizontal="center" vertical="center" wrapText="1"/>
    </xf>
    <xf numFmtId="0" fontId="13" fillId="7" borderId="1" xfId="3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vertical="center"/>
    </xf>
    <xf numFmtId="3" fontId="13" fillId="5" borderId="5" xfId="3" applyNumberFormat="1" applyFont="1" applyFill="1" applyBorder="1"/>
    <xf numFmtId="3" fontId="13" fillId="5" borderId="6" xfId="3" applyNumberFormat="1" applyFont="1" applyFill="1" applyBorder="1"/>
    <xf numFmtId="0" fontId="11" fillId="5" borderId="1" xfId="1" applyFont="1" applyFill="1" applyBorder="1" applyAlignment="1">
      <alignment vertical="center"/>
    </xf>
    <xf numFmtId="3" fontId="13" fillId="5" borderId="1" xfId="3" applyNumberFormat="1" applyFont="1" applyFill="1" applyBorder="1"/>
    <xf numFmtId="165" fontId="13" fillId="5" borderId="1" xfId="3" applyNumberFormat="1" applyFont="1" applyFill="1" applyBorder="1"/>
    <xf numFmtId="0" fontId="13" fillId="5" borderId="1" xfId="7" applyFont="1" applyFill="1" applyBorder="1"/>
    <xf numFmtId="3" fontId="13" fillId="5" borderId="1" xfId="1" applyNumberFormat="1" applyFont="1" applyFill="1" applyBorder="1" applyAlignment="1">
      <alignment vertical="center"/>
    </xf>
    <xf numFmtId="0" fontId="11" fillId="7" borderId="1" xfId="3" applyFont="1" applyFill="1" applyBorder="1"/>
    <xf numFmtId="0" fontId="19" fillId="7" borderId="1" xfId="7" applyFont="1" applyFill="1" applyBorder="1"/>
    <xf numFmtId="3" fontId="13" fillId="7" borderId="1" xfId="7" applyNumberFormat="1" applyFont="1" applyFill="1" applyBorder="1"/>
    <xf numFmtId="0" fontId="5" fillId="5" borderId="1" xfId="0" applyFont="1" applyFill="1" applyBorder="1" applyAlignment="1">
      <alignment horizontal="center"/>
    </xf>
    <xf numFmtId="3" fontId="29" fillId="5" borderId="1" xfId="0" applyNumberFormat="1" applyFont="1" applyFill="1" applyBorder="1" applyAlignment="1">
      <alignment horizontal="right" vertical="center"/>
    </xf>
    <xf numFmtId="3" fontId="29" fillId="7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/>
    <xf numFmtId="0" fontId="34" fillId="5" borderId="1" xfId="0" applyFont="1" applyFill="1" applyBorder="1" applyAlignment="1">
      <alignment vertical="center"/>
    </xf>
    <xf numFmtId="3" fontId="29" fillId="7" borderId="1" xfId="0" applyNumberFormat="1" applyFont="1" applyFill="1" applyBorder="1" applyAlignment="1">
      <alignment vertical="center"/>
    </xf>
    <xf numFmtId="49" fontId="19" fillId="7" borderId="1" xfId="5" applyNumberFormat="1" applyFont="1" applyFill="1" applyBorder="1" applyAlignment="1">
      <alignment horizontal="center"/>
    </xf>
    <xf numFmtId="49" fontId="13" fillId="7" borderId="1" xfId="5" applyNumberFormat="1" applyFont="1" applyFill="1" applyBorder="1" applyAlignment="1">
      <alignment horizontal="center"/>
    </xf>
    <xf numFmtId="0" fontId="13" fillId="6" borderId="1" xfId="5" applyFont="1" applyFill="1" applyBorder="1" applyAlignment="1">
      <alignment horizontal="left"/>
    </xf>
    <xf numFmtId="49" fontId="19" fillId="6" borderId="1" xfId="5" applyNumberFormat="1" applyFont="1" applyFill="1" applyBorder="1" applyAlignment="1">
      <alignment horizontal="center"/>
    </xf>
    <xf numFmtId="0" fontId="14" fillId="2" borderId="2" xfId="6" applyFont="1" applyFill="1" applyBorder="1" applyAlignment="1">
      <alignment horizontal="center" vertical="center" wrapText="1"/>
    </xf>
    <xf numFmtId="3" fontId="12" fillId="3" borderId="1" xfId="5" applyNumberFormat="1" applyFont="1" applyFill="1" applyBorder="1" applyAlignment="1">
      <alignment horizontal="right" vertical="center"/>
    </xf>
    <xf numFmtId="0" fontId="7" fillId="0" borderId="1" xfId="8" applyFont="1" applyBorder="1" applyAlignment="1">
      <alignment horizontal="left"/>
    </xf>
    <xf numFmtId="3" fontId="9" fillId="5" borderId="1" xfId="4" applyNumberFormat="1" applyFont="1" applyFill="1" applyBorder="1" applyAlignment="1">
      <alignment horizontal="right"/>
    </xf>
    <xf numFmtId="0" fontId="13" fillId="5" borderId="1" xfId="4" applyFont="1" applyFill="1" applyBorder="1"/>
    <xf numFmtId="0" fontId="9" fillId="5" borderId="1" xfId="4" applyFont="1" applyFill="1" applyBorder="1"/>
    <xf numFmtId="0" fontId="7" fillId="0" borderId="1" xfId="4" applyFont="1" applyBorder="1" applyAlignment="1">
      <alignment horizontal="center"/>
    </xf>
    <xf numFmtId="0" fontId="17" fillId="4" borderId="1" xfId="6" applyFont="1" applyFill="1" applyBorder="1" applyAlignment="1">
      <alignment horizontal="center"/>
    </xf>
    <xf numFmtId="3" fontId="13" fillId="3" borderId="1" xfId="2" applyNumberFormat="1" applyFont="1" applyFill="1" applyBorder="1" applyAlignment="1">
      <alignment horizontal="right" vertical="center" wrapText="1"/>
    </xf>
    <xf numFmtId="0" fontId="17" fillId="5" borderId="1" xfId="6" applyFont="1" applyFill="1" applyBorder="1" applyAlignment="1">
      <alignment horizontal="center"/>
    </xf>
    <xf numFmtId="0" fontId="17" fillId="5" borderId="1" xfId="6" applyFont="1" applyFill="1" applyBorder="1"/>
    <xf numFmtId="3" fontId="9" fillId="5" borderId="1" xfId="4" applyNumberFormat="1" applyFont="1" applyFill="1" applyBorder="1" applyAlignment="1">
      <alignment vertical="center" wrapText="1"/>
    </xf>
    <xf numFmtId="3" fontId="16" fillId="5" borderId="1" xfId="6" applyNumberFormat="1" applyFont="1" applyFill="1" applyBorder="1" applyAlignment="1">
      <alignment vertical="center" wrapText="1"/>
    </xf>
    <xf numFmtId="3" fontId="15" fillId="0" borderId="1" xfId="6" applyNumberFormat="1" applyFont="1" applyBorder="1" applyAlignment="1">
      <alignment vertical="center" wrapText="1"/>
    </xf>
    <xf numFmtId="3" fontId="15" fillId="5" borderId="1" xfId="6" applyNumberFormat="1" applyFont="1" applyFill="1" applyBorder="1" applyAlignment="1">
      <alignment vertical="center" wrapText="1"/>
    </xf>
    <xf numFmtId="3" fontId="16" fillId="2" borderId="1" xfId="6" applyNumberFormat="1" applyFont="1" applyFill="1" applyBorder="1" applyAlignment="1">
      <alignment vertical="center" wrapText="1"/>
    </xf>
    <xf numFmtId="3" fontId="39" fillId="0" borderId="1" xfId="6" applyNumberFormat="1" applyFont="1" applyBorder="1"/>
    <xf numFmtId="3" fontId="15" fillId="4" borderId="1" xfId="6" applyNumberFormat="1" applyFont="1" applyFill="1" applyBorder="1"/>
    <xf numFmtId="0" fontId="27" fillId="7" borderId="1" xfId="9" applyFont="1" applyFill="1" applyBorder="1" applyAlignment="1">
      <alignment horizontal="center" vertical="center" wrapText="1"/>
    </xf>
    <xf numFmtId="0" fontId="40" fillId="0" borderId="0" xfId="9"/>
    <xf numFmtId="0" fontId="40" fillId="7" borderId="1" xfId="9" applyFill="1" applyBorder="1" applyAlignment="1">
      <alignment horizontal="center" vertical="center" wrapText="1"/>
    </xf>
    <xf numFmtId="0" fontId="40" fillId="0" borderId="1" xfId="9" applyBorder="1" applyAlignment="1">
      <alignment vertical="center" wrapText="1"/>
    </xf>
    <xf numFmtId="0" fontId="29" fillId="0" borderId="1" xfId="9" applyFont="1" applyBorder="1" applyAlignment="1">
      <alignment horizontal="center" vertical="center" wrapText="1"/>
    </xf>
    <xf numFmtId="0" fontId="29" fillId="0" borderId="1" xfId="9" applyFont="1" applyBorder="1" applyAlignment="1">
      <alignment vertical="center" wrapText="1"/>
    </xf>
    <xf numFmtId="3" fontId="3" fillId="0" borderId="1" xfId="9" applyNumberFormat="1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3" fillId="0" borderId="1" xfId="9" applyFont="1" applyBorder="1" applyAlignment="1">
      <alignment horizontal="right" vertical="center" wrapText="1"/>
    </xf>
    <xf numFmtId="0" fontId="5" fillId="0" borderId="1" xfId="9" applyFont="1" applyBorder="1" applyAlignment="1">
      <alignment horizontal="right" vertical="center" wrapText="1"/>
    </xf>
    <xf numFmtId="0" fontId="5" fillId="0" borderId="1" xfId="9" applyFont="1" applyBorder="1" applyAlignment="1">
      <alignment horizontal="center" vertical="center" wrapText="1"/>
    </xf>
    <xf numFmtId="3" fontId="3" fillId="0" borderId="1" xfId="9" applyNumberFormat="1" applyFont="1" applyBorder="1" applyAlignment="1">
      <alignment horizontal="right" vertical="center" wrapText="1"/>
    </xf>
    <xf numFmtId="49" fontId="6" fillId="0" borderId="1" xfId="9" applyNumberFormat="1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right" vertical="center" wrapText="1"/>
    </xf>
    <xf numFmtId="3" fontId="6" fillId="0" borderId="1" xfId="9" applyNumberFormat="1" applyFont="1" applyBorder="1" applyAlignment="1">
      <alignment horizontal="right" vertical="center" wrapText="1"/>
    </xf>
    <xf numFmtId="3" fontId="5" fillId="0" borderId="1" xfId="9" applyNumberFormat="1" applyFont="1" applyBorder="1" applyAlignment="1">
      <alignment horizontal="right" vertical="center" wrapText="1"/>
    </xf>
    <xf numFmtId="0" fontId="3" fillId="0" borderId="1" xfId="9" applyFont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3" fontId="6" fillId="3" borderId="1" xfId="9" applyNumberFormat="1" applyFont="1" applyFill="1" applyBorder="1" applyAlignment="1">
      <alignment horizontal="right" vertical="center" wrapText="1"/>
    </xf>
    <xf numFmtId="49" fontId="6" fillId="3" borderId="1" xfId="9" applyNumberFormat="1" applyFont="1" applyFill="1" applyBorder="1" applyAlignment="1">
      <alignment horizontal="center" vertical="center" wrapText="1"/>
    </xf>
    <xf numFmtId="0" fontId="6" fillId="4" borderId="1" xfId="9" applyFont="1" applyFill="1" applyBorder="1" applyAlignment="1">
      <alignment horizontal="center" vertical="center" wrapText="1"/>
    </xf>
    <xf numFmtId="0" fontId="6" fillId="3" borderId="1" xfId="9" applyFont="1" applyFill="1" applyBorder="1" applyAlignment="1">
      <alignment horizontal="right" vertical="center" wrapText="1"/>
    </xf>
    <xf numFmtId="49" fontId="6" fillId="5" borderId="1" xfId="9" applyNumberFormat="1" applyFont="1" applyFill="1" applyBorder="1" applyAlignment="1">
      <alignment horizontal="center" vertical="center" wrapText="1"/>
    </xf>
    <xf numFmtId="0" fontId="6" fillId="5" borderId="1" xfId="9" applyFont="1" applyFill="1" applyBorder="1" applyAlignment="1">
      <alignment horizontal="center" vertical="center" wrapText="1"/>
    </xf>
    <xf numFmtId="3" fontId="2" fillId="5" borderId="1" xfId="9" applyNumberFormat="1" applyFont="1" applyFill="1" applyBorder="1" applyAlignment="1">
      <alignment horizontal="right" vertical="center" wrapText="1"/>
    </xf>
    <xf numFmtId="3" fontId="5" fillId="5" borderId="1" xfId="9" applyNumberFormat="1" applyFont="1" applyFill="1" applyBorder="1" applyAlignment="1">
      <alignment horizontal="right" vertical="center" wrapText="1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right" vertical="center" wrapText="1"/>
    </xf>
    <xf numFmtId="0" fontId="3" fillId="3" borderId="1" xfId="9" applyFont="1" applyFill="1" applyBorder="1" applyAlignment="1">
      <alignment horizontal="center" vertical="center" wrapText="1"/>
    </xf>
    <xf numFmtId="0" fontId="3" fillId="3" borderId="1" xfId="9" applyFont="1" applyFill="1" applyBorder="1" applyAlignment="1">
      <alignment horizontal="right" vertical="center" wrapText="1"/>
    </xf>
    <xf numFmtId="0" fontId="3" fillId="5" borderId="1" xfId="9" applyFont="1" applyFill="1" applyBorder="1" applyAlignment="1">
      <alignment horizontal="center" vertical="center" wrapText="1"/>
    </xf>
    <xf numFmtId="49" fontId="5" fillId="0" borderId="1" xfId="9" applyNumberFormat="1" applyFont="1" applyBorder="1" applyAlignment="1">
      <alignment horizontal="center" vertical="center" wrapText="1"/>
    </xf>
    <xf numFmtId="0" fontId="3" fillId="5" borderId="1" xfId="9" applyFont="1" applyFill="1" applyBorder="1" applyAlignment="1">
      <alignment horizontal="right" vertical="center" wrapText="1"/>
    </xf>
    <xf numFmtId="3" fontId="5" fillId="3" borderId="1" xfId="9" applyNumberFormat="1" applyFont="1" applyFill="1" applyBorder="1" applyAlignment="1">
      <alignment horizontal="right" vertical="center" wrapText="1"/>
    </xf>
    <xf numFmtId="0" fontId="6" fillId="5" borderId="1" xfId="9" applyFont="1" applyFill="1" applyBorder="1" applyAlignment="1">
      <alignment horizontal="right" vertical="center" wrapText="1"/>
    </xf>
    <xf numFmtId="0" fontId="40" fillId="5" borderId="1" xfId="9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right" vertical="center" wrapText="1"/>
    </xf>
    <xf numFmtId="3" fontId="5" fillId="0" borderId="1" xfId="9" applyNumberFormat="1" applyFont="1" applyFill="1" applyBorder="1" applyAlignment="1">
      <alignment horizontal="right" vertical="center" wrapText="1"/>
    </xf>
    <xf numFmtId="49" fontId="6" fillId="4" borderId="1" xfId="9" applyNumberFormat="1" applyFont="1" applyFill="1" applyBorder="1" applyAlignment="1">
      <alignment horizontal="center" vertical="center" wrapText="1"/>
    </xf>
    <xf numFmtId="0" fontId="2" fillId="7" borderId="1" xfId="9" applyFont="1" applyFill="1" applyBorder="1" applyAlignment="1">
      <alignment horizontal="center" vertical="center" wrapText="1"/>
    </xf>
    <xf numFmtId="3" fontId="5" fillId="7" borderId="1" xfId="9" applyNumberFormat="1" applyFont="1" applyFill="1" applyBorder="1" applyAlignment="1">
      <alignment horizontal="right" vertical="center" wrapText="1"/>
    </xf>
    <xf numFmtId="0" fontId="40" fillId="0" borderId="1" xfId="9" applyBorder="1" applyAlignment="1">
      <alignment horizontal="center" vertical="center" wrapText="1"/>
    </xf>
    <xf numFmtId="0" fontId="29" fillId="0" borderId="1" xfId="9" applyFont="1" applyBorder="1" applyAlignment="1">
      <alignment horizontal="right" vertical="center" wrapText="1"/>
    </xf>
    <xf numFmtId="0" fontId="35" fillId="0" borderId="1" xfId="9" applyFont="1" applyBorder="1" applyAlignment="1">
      <alignment horizontal="center" vertical="center" wrapText="1"/>
    </xf>
    <xf numFmtId="0" fontId="35" fillId="0" borderId="1" xfId="9" applyFont="1" applyBorder="1" applyAlignment="1">
      <alignment horizontal="right" vertical="center" wrapText="1"/>
    </xf>
    <xf numFmtId="3" fontId="6" fillId="0" borderId="1" xfId="9" applyNumberFormat="1" applyFont="1" applyFill="1" applyBorder="1" applyAlignment="1">
      <alignment horizontal="right" vertical="center" wrapText="1"/>
    </xf>
    <xf numFmtId="0" fontId="5" fillId="7" borderId="1" xfId="9" applyFont="1" applyFill="1" applyBorder="1" applyAlignment="1">
      <alignment horizontal="center" vertical="center" wrapText="1"/>
    </xf>
    <xf numFmtId="165" fontId="5" fillId="7" borderId="1" xfId="9" applyNumberFormat="1" applyFont="1" applyFill="1" applyBorder="1" applyAlignment="1">
      <alignment horizontal="right" vertical="center" wrapText="1"/>
    </xf>
    <xf numFmtId="165" fontId="5" fillId="4" borderId="1" xfId="9" applyNumberFormat="1" applyFont="1" applyFill="1" applyBorder="1" applyAlignment="1">
      <alignment horizontal="right" vertical="center" wrapText="1"/>
    </xf>
    <xf numFmtId="3" fontId="5" fillId="4" borderId="1" xfId="9" applyNumberFormat="1" applyFont="1" applyFill="1" applyBorder="1" applyAlignment="1">
      <alignment horizontal="right" vertical="center" wrapText="1"/>
    </xf>
    <xf numFmtId="165" fontId="6" fillId="4" borderId="1" xfId="9" applyNumberFormat="1" applyFont="1" applyFill="1" applyBorder="1" applyAlignment="1">
      <alignment horizontal="right" vertical="center" wrapText="1"/>
    </xf>
    <xf numFmtId="3" fontId="6" fillId="4" borderId="1" xfId="9" applyNumberFormat="1" applyFont="1" applyFill="1" applyBorder="1" applyAlignment="1">
      <alignment horizontal="right" vertical="center" wrapText="1"/>
    </xf>
    <xf numFmtId="165" fontId="5" fillId="7" borderId="1" xfId="9" applyNumberFormat="1" applyFont="1" applyFill="1" applyBorder="1" applyAlignment="1">
      <alignment horizontal="center" vertical="center" wrapText="1"/>
    </xf>
    <xf numFmtId="0" fontId="5" fillId="6" borderId="1" xfId="9" applyFont="1" applyFill="1" applyBorder="1" applyAlignment="1">
      <alignment horizontal="center" vertical="center" wrapText="1"/>
    </xf>
    <xf numFmtId="165" fontId="5" fillId="6" borderId="1" xfId="9" applyNumberFormat="1" applyFont="1" applyFill="1" applyBorder="1" applyAlignment="1">
      <alignment horizontal="right" vertical="center" wrapText="1"/>
    </xf>
    <xf numFmtId="3" fontId="5" fillId="6" borderId="1" xfId="9" applyNumberFormat="1" applyFont="1" applyFill="1" applyBorder="1" applyAlignment="1">
      <alignment horizontal="right" vertical="center" wrapText="1"/>
    </xf>
    <xf numFmtId="0" fontId="5" fillId="0" borderId="1" xfId="9" applyFont="1" applyBorder="1" applyAlignment="1">
      <alignment horizontal="center" vertical="distributed"/>
    </xf>
    <xf numFmtId="0" fontId="29" fillId="0" borderId="1" xfId="9" applyFont="1" applyFill="1" applyBorder="1" applyAlignment="1">
      <alignment horizontal="left" vertical="center"/>
    </xf>
    <xf numFmtId="0" fontId="27" fillId="0" borderId="1" xfId="9" applyFont="1" applyFill="1" applyBorder="1" applyAlignment="1">
      <alignment vertical="distributed"/>
    </xf>
    <xf numFmtId="0" fontId="27" fillId="0" borderId="1" xfId="9" applyFont="1" applyFill="1" applyBorder="1" applyAlignment="1">
      <alignment horizontal="center" vertical="distributed"/>
    </xf>
    <xf numFmtId="0" fontId="5" fillId="0" borderId="1" xfId="9" applyFont="1" applyBorder="1" applyAlignment="1">
      <alignment horizontal="center"/>
    </xf>
    <xf numFmtId="0" fontId="40" fillId="0" borderId="1" xfId="9" applyBorder="1"/>
    <xf numFmtId="0" fontId="5" fillId="0" borderId="1" xfId="9" applyFont="1" applyBorder="1" applyAlignment="1">
      <alignment vertical="center"/>
    </xf>
    <xf numFmtId="3" fontId="3" fillId="0" borderId="1" xfId="9" applyNumberFormat="1" applyFont="1" applyBorder="1" applyAlignment="1">
      <alignment vertical="center"/>
    </xf>
    <xf numFmtId="3" fontId="2" fillId="0" borderId="1" xfId="9" applyNumberFormat="1" applyFont="1" applyFill="1" applyBorder="1" applyAlignment="1">
      <alignment vertical="distributed"/>
    </xf>
    <xf numFmtId="49" fontId="6" fillId="0" borderId="1" xfId="9" applyNumberFormat="1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3" fontId="2" fillId="0" borderId="1" xfId="9" applyNumberFormat="1" applyFont="1" applyFill="1" applyBorder="1" applyAlignment="1">
      <alignment vertical="center"/>
    </xf>
    <xf numFmtId="0" fontId="3" fillId="0" borderId="1" xfId="9" applyFont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/>
    </xf>
    <xf numFmtId="0" fontId="30" fillId="0" borderId="1" xfId="9" applyFont="1" applyBorder="1" applyAlignment="1">
      <alignment horizontal="center"/>
    </xf>
    <xf numFmtId="3" fontId="2" fillId="0" borderId="1" xfId="9" applyNumberFormat="1" applyFont="1" applyBorder="1" applyAlignment="1">
      <alignment vertical="center"/>
    </xf>
    <xf numFmtId="49" fontId="6" fillId="5" borderId="1" xfId="9" applyNumberFormat="1" applyFont="1" applyFill="1" applyBorder="1" applyAlignment="1">
      <alignment horizontal="center" vertical="center"/>
    </xf>
    <xf numFmtId="0" fontId="6" fillId="5" borderId="1" xfId="9" applyFont="1" applyFill="1" applyBorder="1" applyAlignment="1">
      <alignment horizontal="center" vertical="center"/>
    </xf>
    <xf numFmtId="3" fontId="2" fillId="5" borderId="1" xfId="10" applyNumberFormat="1" applyFont="1" applyFill="1" applyBorder="1" applyAlignment="1">
      <alignment vertical="center"/>
    </xf>
    <xf numFmtId="3" fontId="2" fillId="5" borderId="1" xfId="9" applyNumberFormat="1" applyFont="1" applyFill="1" applyBorder="1" applyAlignment="1">
      <alignment vertical="center"/>
    </xf>
    <xf numFmtId="0" fontId="5" fillId="0" borderId="1" xfId="9" applyFont="1" applyBorder="1" applyAlignment="1">
      <alignment horizontal="center" vertical="center"/>
    </xf>
    <xf numFmtId="0" fontId="2" fillId="0" borderId="1" xfId="9" applyFont="1" applyBorder="1" applyAlignment="1">
      <alignment horizontal="center" vertical="center"/>
    </xf>
    <xf numFmtId="49" fontId="5" fillId="0" borderId="1" xfId="9" applyNumberFormat="1" applyFont="1" applyBorder="1" applyAlignment="1">
      <alignment horizontal="center" vertical="distributed"/>
    </xf>
    <xf numFmtId="0" fontId="3" fillId="5" borderId="1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/>
    </xf>
    <xf numFmtId="49" fontId="6" fillId="4" borderId="1" xfId="9" applyNumberFormat="1" applyFont="1" applyFill="1" applyBorder="1" applyAlignment="1">
      <alignment horizontal="center" vertical="center"/>
    </xf>
    <xf numFmtId="0" fontId="6" fillId="4" borderId="1" xfId="9" applyFont="1" applyFill="1" applyBorder="1" applyAlignment="1">
      <alignment horizontal="center" vertical="center"/>
    </xf>
    <xf numFmtId="3" fontId="2" fillId="4" borderId="1" xfId="9" applyNumberFormat="1" applyFont="1" applyFill="1" applyBorder="1" applyAlignment="1">
      <alignment vertical="center"/>
    </xf>
    <xf numFmtId="3" fontId="3" fillId="4" borderId="1" xfId="9" applyNumberFormat="1" applyFont="1" applyFill="1" applyBorder="1" applyAlignment="1">
      <alignment vertical="center"/>
    </xf>
    <xf numFmtId="3" fontId="2" fillId="7" borderId="1" xfId="9" applyNumberFormat="1" applyFont="1" applyFill="1" applyBorder="1" applyAlignment="1">
      <alignment vertical="center"/>
    </xf>
    <xf numFmtId="0" fontId="29" fillId="0" borderId="1" xfId="9" applyFont="1" applyBorder="1" applyAlignment="1">
      <alignment horizontal="center" vertical="center"/>
    </xf>
    <xf numFmtId="0" fontId="35" fillId="0" borderId="1" xfId="9" applyFont="1" applyBorder="1" applyAlignment="1">
      <alignment horizontal="center" vertical="center"/>
    </xf>
    <xf numFmtId="3" fontId="3" fillId="0" borderId="1" xfId="9" applyNumberFormat="1" applyFont="1" applyFill="1" applyBorder="1" applyAlignment="1">
      <alignment vertical="center"/>
    </xf>
    <xf numFmtId="49" fontId="3" fillId="0" borderId="1" xfId="9" applyNumberFormat="1" applyFont="1" applyBorder="1" applyAlignment="1">
      <alignment horizontal="center" vertical="center"/>
    </xf>
    <xf numFmtId="49" fontId="6" fillId="0" borderId="1" xfId="9" applyNumberFormat="1" applyFont="1" applyBorder="1" applyAlignment="1">
      <alignment horizontal="center"/>
    </xf>
    <xf numFmtId="0" fontId="40" fillId="4" borderId="1" xfId="9" applyFill="1" applyBorder="1"/>
    <xf numFmtId="3" fontId="2" fillId="8" borderId="1" xfId="9" applyNumberFormat="1" applyFont="1" applyFill="1" applyBorder="1" applyAlignment="1">
      <alignment vertical="center"/>
    </xf>
    <xf numFmtId="3" fontId="19" fillId="0" borderId="0" xfId="3" applyNumberFormat="1" applyFont="1" applyFill="1" applyBorder="1"/>
    <xf numFmtId="0" fontId="20" fillId="6" borderId="3" xfId="2" applyFont="1" applyFill="1" applyBorder="1" applyAlignment="1">
      <alignment horizontal="left"/>
    </xf>
    <xf numFmtId="3" fontId="13" fillId="6" borderId="1" xfId="2" applyNumberFormat="1" applyFont="1" applyFill="1" applyBorder="1" applyAlignment="1">
      <alignment horizontal="right" vertical="center"/>
    </xf>
    <xf numFmtId="3" fontId="6" fillId="4" borderId="1" xfId="9" applyNumberFormat="1" applyFont="1" applyFill="1" applyBorder="1" applyAlignment="1">
      <alignment vertical="center"/>
    </xf>
    <xf numFmtId="0" fontId="4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/>
    </xf>
    <xf numFmtId="0" fontId="10" fillId="7" borderId="1" xfId="9" applyFont="1" applyFill="1" applyBorder="1" applyAlignment="1">
      <alignment horizontal="center" vertical="center" wrapText="1"/>
    </xf>
    <xf numFmtId="0" fontId="10" fillId="7" borderId="1" xfId="9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7" fillId="0" borderId="1" xfId="6" applyFont="1" applyBorder="1"/>
    <xf numFmtId="0" fontId="16" fillId="0" borderId="1" xfId="6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left"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left" vertical="center"/>
    </xf>
    <xf numFmtId="3" fontId="15" fillId="0" borderId="1" xfId="6" applyNumberFormat="1" applyFont="1" applyFill="1" applyBorder="1" applyAlignment="1">
      <alignment horizontal="center" vertical="center" wrapText="1"/>
    </xf>
    <xf numFmtId="3" fontId="15" fillId="0" borderId="1" xfId="6" applyNumberFormat="1" applyFont="1" applyFill="1" applyBorder="1" applyAlignment="1">
      <alignment horizontal="right" vertical="center" wrapText="1"/>
    </xf>
    <xf numFmtId="0" fontId="15" fillId="0" borderId="1" xfId="6" applyFont="1" applyBorder="1" applyAlignment="1">
      <alignment horizontal="center" vertical="distributed"/>
    </xf>
    <xf numFmtId="0" fontId="16" fillId="5" borderId="1" xfId="6" applyFont="1" applyFill="1" applyBorder="1" applyAlignment="1">
      <alignment horizontal="left" vertical="center"/>
    </xf>
    <xf numFmtId="3" fontId="7" fillId="5" borderId="1" xfId="6" applyNumberFormat="1" applyFont="1" applyFill="1" applyBorder="1" applyAlignment="1">
      <alignment vertical="center" wrapText="1"/>
    </xf>
    <xf numFmtId="0" fontId="15" fillId="0" borderId="1" xfId="6" applyFont="1" applyBorder="1" applyAlignment="1">
      <alignment horizontal="left" vertical="distributed"/>
    </xf>
    <xf numFmtId="0" fontId="7" fillId="0" borderId="1" xfId="4" applyFont="1" applyBorder="1" applyAlignment="1">
      <alignment vertical="distributed"/>
    </xf>
    <xf numFmtId="3" fontId="7" fillId="0" borderId="1" xfId="4" applyNumberFormat="1" applyFont="1" applyBorder="1" applyAlignment="1">
      <alignment vertical="center" wrapText="1"/>
    </xf>
    <xf numFmtId="0" fontId="9" fillId="5" borderId="1" xfId="4" applyFont="1" applyFill="1" applyBorder="1" applyAlignment="1">
      <alignment vertical="distributed"/>
    </xf>
    <xf numFmtId="0" fontId="9" fillId="0" borderId="1" xfId="4" applyFont="1" applyBorder="1" applyAlignment="1">
      <alignment vertical="distributed"/>
    </xf>
    <xf numFmtId="0" fontId="15" fillId="0" borderId="1" xfId="6" applyFont="1" applyBorder="1" applyAlignment="1">
      <alignment horizontal="center"/>
    </xf>
    <xf numFmtId="0" fontId="15" fillId="2" borderId="1" xfId="6" applyFont="1" applyFill="1" applyBorder="1"/>
    <xf numFmtId="0" fontId="16" fillId="2" borderId="1" xfId="6" applyFont="1" applyFill="1" applyBorder="1" applyAlignment="1">
      <alignment horizontal="left" vertical="distributed"/>
    </xf>
    <xf numFmtId="49" fontId="7" fillId="0" borderId="2" xfId="8" applyNumberFormat="1" applyFont="1" applyBorder="1" applyAlignment="1">
      <alignment vertical="center"/>
    </xf>
    <xf numFmtId="0" fontId="7" fillId="0" borderId="2" xfId="8" applyFont="1" applyBorder="1" applyAlignment="1">
      <alignment horizontal="left"/>
    </xf>
    <xf numFmtId="0" fontId="7" fillId="4" borderId="2" xfId="8" applyFont="1" applyFill="1" applyBorder="1"/>
    <xf numFmtId="0" fontId="12" fillId="0" borderId="2" xfId="5" applyFont="1" applyFill="1" applyBorder="1" applyAlignment="1">
      <alignment horizontal="left" vertical="center" wrapText="1"/>
    </xf>
    <xf numFmtId="3" fontId="10" fillId="0" borderId="0" xfId="5" applyNumberFormat="1"/>
    <xf numFmtId="0" fontId="10" fillId="7" borderId="1" xfId="9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10" fillId="0" borderId="1" xfId="9" applyFont="1" applyBorder="1"/>
    <xf numFmtId="0" fontId="10" fillId="4" borderId="1" xfId="9" applyFont="1" applyFill="1" applyBorder="1"/>
    <xf numFmtId="0" fontId="10" fillId="5" borderId="1" xfId="9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10" fillId="0" borderId="0" xfId="11"/>
    <xf numFmtId="0" fontId="11" fillId="0" borderId="0" xfId="11" applyFont="1"/>
    <xf numFmtId="0" fontId="10" fillId="0" borderId="0" xfId="11" applyFont="1"/>
    <xf numFmtId="0" fontId="9" fillId="2" borderId="4" xfId="11" applyFont="1" applyFill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 wrapText="1"/>
    </xf>
    <xf numFmtId="0" fontId="22" fillId="0" borderId="8" xfId="11" applyFont="1" applyBorder="1" applyAlignment="1">
      <alignment horizontal="center" vertical="distributed"/>
    </xf>
    <xf numFmtId="0" fontId="9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3" fontId="7" fillId="0" borderId="1" xfId="11" applyNumberFormat="1" applyFont="1" applyBorder="1" applyAlignment="1">
      <alignment vertical="distributed"/>
    </xf>
    <xf numFmtId="0" fontId="9" fillId="0" borderId="1" xfId="11" applyFont="1" applyBorder="1"/>
    <xf numFmtId="0" fontId="32" fillId="0" borderId="1" xfId="11" applyFont="1" applyBorder="1" applyAlignment="1">
      <alignment vertical="distributed"/>
    </xf>
    <xf numFmtId="3" fontId="9" fillId="0" borderId="1" xfId="0" applyNumberFormat="1" applyFont="1" applyBorder="1" applyAlignment="1">
      <alignment horizontal="right" vertical="center"/>
    </xf>
    <xf numFmtId="0" fontId="7" fillId="0" borderId="0" xfId="11" applyFont="1"/>
    <xf numFmtId="3" fontId="7" fillId="0" borderId="0" xfId="11" applyNumberFormat="1" applyFont="1"/>
    <xf numFmtId="0" fontId="10" fillId="0" borderId="0" xfId="11" applyAlignment="1">
      <alignment horizontal="right"/>
    </xf>
    <xf numFmtId="0" fontId="14" fillId="0" borderId="0" xfId="14" applyFont="1" applyAlignment="1">
      <alignment horizontal="center"/>
    </xf>
    <xf numFmtId="0" fontId="10" fillId="0" borderId="0" xfId="14"/>
    <xf numFmtId="0" fontId="41" fillId="0" borderId="0" xfId="14" applyFont="1"/>
    <xf numFmtId="0" fontId="41" fillId="0" borderId="0" xfId="14" applyFont="1" applyAlignment="1">
      <alignment horizontal="right"/>
    </xf>
    <xf numFmtId="0" fontId="16" fillId="0" borderId="27" xfId="14" applyFont="1" applyBorder="1" applyAlignment="1">
      <alignment horizontal="center"/>
    </xf>
    <xf numFmtId="0" fontId="16" fillId="0" borderId="10" xfId="14" applyFont="1" applyBorder="1" applyAlignment="1">
      <alignment horizontal="left"/>
    </xf>
    <xf numFmtId="0" fontId="15" fillId="0" borderId="2" xfId="14" applyFont="1" applyBorder="1" applyAlignment="1">
      <alignment horizontal="center"/>
    </xf>
    <xf numFmtId="0" fontId="15" fillId="0" borderId="10" xfId="14" applyFont="1" applyBorder="1" applyAlignment="1">
      <alignment horizontal="center"/>
    </xf>
    <xf numFmtId="0" fontId="15" fillId="0" borderId="28" xfId="14" applyFont="1" applyBorder="1" applyAlignment="1">
      <alignment horizontal="left"/>
    </xf>
    <xf numFmtId="0" fontId="15" fillId="0" borderId="29" xfId="14" applyFont="1" applyBorder="1" applyAlignment="1">
      <alignment horizontal="center"/>
    </xf>
    <xf numFmtId="0" fontId="15" fillId="0" borderId="1" xfId="14" applyFont="1" applyBorder="1" applyAlignment="1">
      <alignment horizontal="left" vertical="center" wrapText="1"/>
    </xf>
    <xf numFmtId="0" fontId="15" fillId="0" borderId="1" xfId="14" applyFont="1" applyBorder="1" applyAlignment="1">
      <alignment horizontal="right" vertical="center" wrapText="1"/>
    </xf>
    <xf numFmtId="3" fontId="15" fillId="0" borderId="3" xfId="14" applyNumberFormat="1" applyFont="1" applyBorder="1" applyAlignment="1">
      <alignment horizontal="right" vertical="center" wrapText="1"/>
    </xf>
    <xf numFmtId="0" fontId="15" fillId="0" borderId="30" xfId="14" applyFont="1" applyBorder="1" applyAlignment="1">
      <alignment horizontal="center" vertical="center" wrapText="1"/>
    </xf>
    <xf numFmtId="0" fontId="15" fillId="0" borderId="3" xfId="14" applyFont="1" applyBorder="1" applyAlignment="1">
      <alignment horizontal="left" vertical="center" wrapText="1"/>
    </xf>
    <xf numFmtId="3" fontId="42" fillId="0" borderId="3" xfId="14" applyNumberFormat="1" applyFont="1" applyBorder="1" applyAlignment="1">
      <alignment horizontal="right" vertical="center" wrapText="1"/>
    </xf>
    <xf numFmtId="0" fontId="15" fillId="0" borderId="10" xfId="14" applyFont="1" applyBorder="1" applyAlignment="1">
      <alignment horizontal="left" vertical="center" wrapText="1"/>
    </xf>
    <xf numFmtId="0" fontId="43" fillId="0" borderId="10" xfId="14" applyFont="1" applyBorder="1" applyAlignment="1">
      <alignment horizontal="left" vertical="center" wrapText="1"/>
    </xf>
    <xf numFmtId="3" fontId="16" fillId="0" borderId="3" xfId="14" applyNumberFormat="1" applyFont="1" applyBorder="1" applyAlignment="1">
      <alignment horizontal="right" vertical="center" wrapText="1"/>
    </xf>
    <xf numFmtId="0" fontId="16" fillId="0" borderId="29" xfId="14" applyFont="1" applyBorder="1" applyAlignment="1">
      <alignment horizontal="center"/>
    </xf>
    <xf numFmtId="0" fontId="16" fillId="0" borderId="10" xfId="14" applyFont="1" applyBorder="1" applyAlignment="1">
      <alignment horizontal="left" vertical="center" wrapText="1"/>
    </xf>
    <xf numFmtId="0" fontId="16" fillId="0" borderId="14" xfId="14" applyFont="1" applyBorder="1" applyAlignment="1">
      <alignment horizontal="right" vertical="center" wrapText="1"/>
    </xf>
    <xf numFmtId="3" fontId="15" fillId="3" borderId="3" xfId="14" applyNumberFormat="1" applyFont="1" applyFill="1" applyBorder="1" applyAlignment="1">
      <alignment horizontal="right" vertical="center" wrapText="1"/>
    </xf>
    <xf numFmtId="3" fontId="16" fillId="3" borderId="3" xfId="14" applyNumberFormat="1" applyFont="1" applyFill="1" applyBorder="1" applyAlignment="1">
      <alignment horizontal="right" vertical="center" wrapText="1"/>
    </xf>
    <xf numFmtId="0" fontId="16" fillId="0" borderId="8" xfId="14" applyFont="1" applyBorder="1" applyAlignment="1">
      <alignment horizontal="left" vertical="center" wrapText="1"/>
    </xf>
    <xf numFmtId="0" fontId="15" fillId="0" borderId="14" xfId="14" applyFont="1" applyBorder="1" applyAlignment="1">
      <alignment horizontal="right" vertical="center" wrapText="1"/>
    </xf>
    <xf numFmtId="0" fontId="15" fillId="0" borderId="8" xfId="14" applyFont="1" applyBorder="1" applyAlignment="1">
      <alignment horizontal="left" vertical="center" wrapText="1"/>
    </xf>
    <xf numFmtId="0" fontId="15" fillId="9" borderId="31" xfId="14" applyFont="1" applyFill="1" applyBorder="1" applyAlignment="1">
      <alignment horizontal="center"/>
    </xf>
    <xf numFmtId="0" fontId="16" fillId="9" borderId="32" xfId="14" applyFont="1" applyFill="1" applyBorder="1" applyAlignment="1">
      <alignment horizontal="left" vertical="center" wrapText="1"/>
    </xf>
    <xf numFmtId="0" fontId="16" fillId="9" borderId="33" xfId="14" applyFont="1" applyFill="1" applyBorder="1" applyAlignment="1">
      <alignment horizontal="right" vertical="center" wrapText="1"/>
    </xf>
    <xf numFmtId="3" fontId="16" fillId="9" borderId="34" xfId="14" applyNumberFormat="1" applyFont="1" applyFill="1" applyBorder="1" applyAlignment="1">
      <alignment horizontal="right" vertical="center" wrapText="1"/>
    </xf>
    <xf numFmtId="0" fontId="15" fillId="9" borderId="35" xfId="14" applyFont="1" applyFill="1" applyBorder="1" applyAlignment="1">
      <alignment horizontal="center" vertical="center" wrapText="1"/>
    </xf>
    <xf numFmtId="0" fontId="10" fillId="0" borderId="0" xfId="15"/>
    <xf numFmtId="0" fontId="10" fillId="0" borderId="0" xfId="15" applyBorder="1" applyAlignment="1">
      <alignment horizontal="right"/>
    </xf>
    <xf numFmtId="0" fontId="11" fillId="7" borderId="1" xfId="15" applyFont="1" applyFill="1" applyBorder="1" applyAlignment="1">
      <alignment horizontal="center" vertical="center" wrapText="1"/>
    </xf>
    <xf numFmtId="0" fontId="7" fillId="0" borderId="1" xfId="15" applyFont="1" applyBorder="1" applyAlignment="1">
      <alignment horizontal="center" vertical="center"/>
    </xf>
    <xf numFmtId="3" fontId="7" fillId="0" borderId="1" xfId="15" applyNumberFormat="1" applyFont="1" applyBorder="1" applyAlignment="1">
      <alignment vertical="center"/>
    </xf>
    <xf numFmtId="3" fontId="9" fillId="7" borderId="1" xfId="15" applyNumberFormat="1" applyFont="1" applyFill="1" applyBorder="1" applyAlignment="1">
      <alignment vertical="center"/>
    </xf>
    <xf numFmtId="0" fontId="7" fillId="7" borderId="1" xfId="15" applyFont="1" applyFill="1" applyBorder="1" applyAlignment="1">
      <alignment horizontal="center" vertical="center"/>
    </xf>
    <xf numFmtId="0" fontId="10" fillId="0" borderId="0" xfId="12"/>
    <xf numFmtId="0" fontId="11" fillId="2" borderId="1" xfId="12" applyFont="1" applyFill="1" applyBorder="1" applyAlignment="1">
      <alignment horizontal="center"/>
    </xf>
    <xf numFmtId="0" fontId="11" fillId="0" borderId="1" xfId="12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/>
    </xf>
    <xf numFmtId="0" fontId="10" fillId="0" borderId="1" xfId="12" applyFont="1" applyBorder="1"/>
    <xf numFmtId="0" fontId="10" fillId="0" borderId="1" xfId="12" applyFont="1" applyBorder="1" applyAlignment="1">
      <alignment horizontal="center" vertical="distributed"/>
    </xf>
    <xf numFmtId="0" fontId="10" fillId="0" borderId="1" xfId="12" applyFont="1" applyBorder="1" applyAlignment="1">
      <alignment horizontal="distributed" vertical="distributed"/>
    </xf>
    <xf numFmtId="3" fontId="10" fillId="0" borderId="1" xfId="12" applyNumberFormat="1" applyFont="1" applyBorder="1" applyAlignment="1">
      <alignment horizontal="right" vertical="distributed"/>
    </xf>
    <xf numFmtId="0" fontId="10" fillId="0" borderId="1" xfId="12" applyFont="1" applyBorder="1" applyAlignment="1">
      <alignment horizontal="center"/>
    </xf>
    <xf numFmtId="9" fontId="10" fillId="0" borderId="1" xfId="12" applyNumberFormat="1" applyFont="1" applyBorder="1" applyAlignment="1">
      <alignment horizontal="center"/>
    </xf>
    <xf numFmtId="0" fontId="8" fillId="0" borderId="1" xfId="12" applyFont="1" applyBorder="1" applyAlignment="1">
      <alignment horizontal="center" vertical="distributed"/>
    </xf>
    <xf numFmtId="0" fontId="10" fillId="0" borderId="1" xfId="12" applyBorder="1" applyAlignment="1">
      <alignment vertical="distributed"/>
    </xf>
    <xf numFmtId="9" fontId="10" fillId="0" borderId="1" xfId="12" applyNumberFormat="1" applyBorder="1" applyAlignment="1">
      <alignment horizontal="center" vertical="distributed"/>
    </xf>
    <xf numFmtId="0" fontId="44" fillId="0" borderId="1" xfId="12" applyFont="1" applyBorder="1" applyAlignment="1">
      <alignment horizontal="center" vertical="distributed"/>
    </xf>
    <xf numFmtId="0" fontId="11" fillId="0" borderId="1" xfId="12" applyFont="1" applyBorder="1" applyAlignment="1">
      <alignment horizontal="center" vertical="distributed"/>
    </xf>
    <xf numFmtId="3" fontId="11" fillId="0" borderId="1" xfId="12" applyNumberFormat="1" applyFont="1" applyBorder="1" applyAlignment="1">
      <alignment vertical="distributed"/>
    </xf>
    <xf numFmtId="9" fontId="11" fillId="0" borderId="1" xfId="12" applyNumberFormat="1" applyFont="1" applyBorder="1" applyAlignment="1">
      <alignment horizontal="center" vertical="distributed"/>
    </xf>
    <xf numFmtId="0" fontId="11" fillId="0" borderId="1" xfId="12" applyFont="1" applyBorder="1" applyAlignment="1">
      <alignment vertical="distributed"/>
    </xf>
    <xf numFmtId="3" fontId="11" fillId="0" borderId="1" xfId="12" applyNumberFormat="1" applyFont="1" applyBorder="1" applyAlignment="1">
      <alignment horizontal="right" vertical="distributed"/>
    </xf>
    <xf numFmtId="9" fontId="10" fillId="0" borderId="1" xfId="12" applyNumberFormat="1" applyFont="1" applyBorder="1" applyAlignment="1">
      <alignment horizontal="center" vertical="distributed"/>
    </xf>
    <xf numFmtId="0" fontId="11" fillId="0" borderId="1" xfId="12" applyFont="1" applyBorder="1"/>
    <xf numFmtId="0" fontId="10" fillId="0" borderId="0" xfId="12" applyAlignment="1">
      <alignment horizontal="right"/>
    </xf>
    <xf numFmtId="0" fontId="10" fillId="0" borderId="0" xfId="13"/>
    <xf numFmtId="0" fontId="11" fillId="2" borderId="1" xfId="13" applyFont="1" applyFill="1" applyBorder="1" applyAlignment="1">
      <alignment horizontal="center" vertical="center" wrapText="1"/>
    </xf>
    <xf numFmtId="0" fontId="9" fillId="2" borderId="1" xfId="13" applyFont="1" applyFill="1" applyBorder="1" applyAlignment="1">
      <alignment horizontal="center" vertical="center"/>
    </xf>
    <xf numFmtId="0" fontId="9" fillId="5" borderId="1" xfId="13" applyFont="1" applyFill="1" applyBorder="1" applyAlignment="1">
      <alignment horizontal="center" vertical="center"/>
    </xf>
    <xf numFmtId="0" fontId="10" fillId="0" borderId="1" xfId="13" applyFont="1" applyBorder="1"/>
    <xf numFmtId="0" fontId="13" fillId="0" borderId="1" xfId="13" applyFont="1" applyBorder="1" applyAlignment="1">
      <alignment horizontal="left"/>
    </xf>
    <xf numFmtId="3" fontId="12" fillId="0" borderId="1" xfId="13" applyNumberFormat="1" applyFont="1" applyBorder="1"/>
    <xf numFmtId="3" fontId="12" fillId="5" borderId="1" xfId="13" applyNumberFormat="1" applyFont="1" applyFill="1" applyBorder="1"/>
    <xf numFmtId="0" fontId="10" fillId="0" borderId="1" xfId="13" applyFont="1" applyBorder="1" applyAlignment="1">
      <alignment horizontal="center"/>
    </xf>
    <xf numFmtId="0" fontId="12" fillId="0" borderId="1" xfId="13" applyFont="1" applyBorder="1" applyAlignment="1">
      <alignment horizontal="left" vertical="distributed"/>
    </xf>
    <xf numFmtId="3" fontId="13" fillId="5" borderId="1" xfId="13" applyNumberFormat="1" applyFont="1" applyFill="1" applyBorder="1"/>
    <xf numFmtId="3" fontId="10" fillId="0" borderId="0" xfId="13" applyNumberFormat="1"/>
    <xf numFmtId="0" fontId="12" fillId="0" borderId="3" xfId="13" applyFont="1" applyBorder="1" applyAlignment="1">
      <alignment horizontal="left" vertical="distributed"/>
    </xf>
    <xf numFmtId="3" fontId="12" fillId="0" borderId="0" xfId="13" applyNumberFormat="1" applyFont="1" applyBorder="1"/>
    <xf numFmtId="0" fontId="12" fillId="0" borderId="3" xfId="13" applyFont="1" applyBorder="1" applyAlignment="1">
      <alignment horizontal="left" wrapText="1"/>
    </xf>
    <xf numFmtId="0" fontId="13" fillId="5" borderId="1" xfId="13" applyFont="1" applyFill="1" applyBorder="1" applyAlignment="1">
      <alignment horizontal="left"/>
    </xf>
    <xf numFmtId="0" fontId="12" fillId="0" borderId="1" xfId="13" applyFont="1" applyBorder="1" applyAlignment="1">
      <alignment horizontal="left"/>
    </xf>
    <xf numFmtId="0" fontId="12" fillId="0" borderId="3" xfId="13" applyFont="1" applyBorder="1" applyAlignment="1">
      <alignment horizontal="left"/>
    </xf>
    <xf numFmtId="0" fontId="10" fillId="0" borderId="1" xfId="13" applyBorder="1"/>
    <xf numFmtId="0" fontId="7" fillId="0" borderId="0" xfId="13" applyFont="1"/>
    <xf numFmtId="0" fontId="45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wrapText="1"/>
    </xf>
    <xf numFmtId="0" fontId="30" fillId="0" borderId="1" xfId="0" applyFont="1" applyBorder="1"/>
    <xf numFmtId="0" fontId="0" fillId="2" borderId="1" xfId="0" applyFill="1" applyBorder="1"/>
    <xf numFmtId="0" fontId="45" fillId="2" borderId="1" xfId="0" applyFont="1" applyFill="1" applyBorder="1" applyAlignment="1"/>
    <xf numFmtId="0" fontId="45" fillId="2" borderId="1" xfId="0" applyFont="1" applyFill="1" applyBorder="1"/>
    <xf numFmtId="0" fontId="0" fillId="3" borderId="0" xfId="0" applyFill="1"/>
    <xf numFmtId="0" fontId="30" fillId="6" borderId="1" xfId="0" applyFont="1" applyFill="1" applyBorder="1"/>
    <xf numFmtId="0" fontId="0" fillId="6" borderId="1" xfId="0" applyFill="1" applyBorder="1"/>
    <xf numFmtId="0" fontId="0" fillId="0" borderId="0" xfId="0" applyFill="1"/>
    <xf numFmtId="0" fontId="30" fillId="4" borderId="1" xfId="0" applyFont="1" applyFill="1" applyBorder="1"/>
    <xf numFmtId="0" fontId="30" fillId="2" borderId="1" xfId="0" applyFont="1" applyFill="1" applyBorder="1"/>
    <xf numFmtId="0" fontId="0" fillId="4" borderId="1" xfId="0" applyFont="1" applyFill="1" applyBorder="1"/>
    <xf numFmtId="0" fontId="0" fillId="2" borderId="1" xfId="0" applyFont="1" applyFill="1" applyBorder="1"/>
    <xf numFmtId="0" fontId="5" fillId="0" borderId="0" xfId="0" applyFont="1"/>
    <xf numFmtId="0" fontId="0" fillId="0" borderId="0" xfId="0" applyFont="1"/>
    <xf numFmtId="0" fontId="5" fillId="5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3" fontId="0" fillId="7" borderId="1" xfId="0" applyNumberForma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3" fontId="0" fillId="5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7"/>
    <xf numFmtId="3" fontId="46" fillId="0" borderId="1" xfId="9" applyNumberFormat="1" applyFont="1" applyBorder="1" applyAlignment="1">
      <alignment horizontal="right" vertical="center" wrapText="1"/>
    </xf>
    <xf numFmtId="3" fontId="46" fillId="0" borderId="1" xfId="9" applyNumberFormat="1" applyFont="1" applyFill="1" applyBorder="1" applyAlignment="1">
      <alignment horizontal="right" vertical="center" wrapText="1"/>
    </xf>
    <xf numFmtId="3" fontId="47" fillId="0" borderId="1" xfId="9" applyNumberFormat="1" applyFont="1" applyBorder="1" applyAlignment="1">
      <alignment vertical="center"/>
    </xf>
    <xf numFmtId="3" fontId="46" fillId="4" borderId="1" xfId="9" applyNumberFormat="1" applyFont="1" applyFill="1" applyBorder="1" applyAlignment="1">
      <alignment horizontal="right" vertical="center" wrapText="1"/>
    </xf>
    <xf numFmtId="3" fontId="46" fillId="3" borderId="1" xfId="9" applyNumberFormat="1" applyFont="1" applyFill="1" applyBorder="1" applyAlignment="1">
      <alignment horizontal="right" vertical="center" wrapText="1"/>
    </xf>
    <xf numFmtId="0" fontId="29" fillId="4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vertical="center"/>
    </xf>
    <xf numFmtId="3" fontId="39" fillId="0" borderId="1" xfId="4" applyNumberFormat="1" applyFont="1" applyBorder="1"/>
    <xf numFmtId="3" fontId="39" fillId="0" borderId="1" xfId="4" applyNumberFormat="1" applyFont="1" applyBorder="1" applyAlignment="1">
      <alignment horizontal="right"/>
    </xf>
    <xf numFmtId="3" fontId="39" fillId="0" borderId="3" xfId="14" applyNumberFormat="1" applyFont="1" applyBorder="1" applyAlignment="1">
      <alignment horizontal="right" vertical="center" wrapText="1"/>
    </xf>
    <xf numFmtId="0" fontId="13" fillId="2" borderId="3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7" borderId="1" xfId="5" applyFont="1" applyFill="1" applyBorder="1" applyAlignment="1">
      <alignment horizontal="center" vertical="center" wrapText="1"/>
    </xf>
    <xf numFmtId="0" fontId="13" fillId="7" borderId="1" xfId="5" applyFont="1" applyFill="1" applyBorder="1" applyAlignment="1">
      <alignment horizontal="center" vertical="center"/>
    </xf>
    <xf numFmtId="3" fontId="13" fillId="7" borderId="8" xfId="2" applyNumberFormat="1" applyFont="1" applyFill="1" applyBorder="1" applyAlignment="1">
      <alignment horizontal="center" vertical="center" wrapText="1"/>
    </xf>
    <xf numFmtId="3" fontId="13" fillId="7" borderId="2" xfId="2" applyNumberFormat="1" applyFont="1" applyFill="1" applyBorder="1" applyAlignment="1">
      <alignment horizontal="center" vertical="center" wrapText="1"/>
    </xf>
    <xf numFmtId="0" fontId="13" fillId="6" borderId="3" xfId="5" applyFont="1" applyFill="1" applyBorder="1" applyAlignment="1">
      <alignment horizontal="center"/>
    </xf>
    <xf numFmtId="0" fontId="13" fillId="6" borderId="15" xfId="5" applyFont="1" applyFill="1" applyBorder="1" applyAlignment="1">
      <alignment horizontal="center"/>
    </xf>
    <xf numFmtId="0" fontId="13" fillId="7" borderId="3" xfId="3" applyFont="1" applyFill="1" applyBorder="1" applyAlignment="1">
      <alignment horizontal="center" vertical="center"/>
    </xf>
    <xf numFmtId="0" fontId="13" fillId="7" borderId="19" xfId="3" applyFont="1" applyFill="1" applyBorder="1" applyAlignment="1">
      <alignment horizontal="center" vertical="center"/>
    </xf>
    <xf numFmtId="0" fontId="13" fillId="7" borderId="15" xfId="3" applyFont="1" applyFill="1" applyBorder="1" applyAlignment="1">
      <alignment horizontal="center" vertical="center"/>
    </xf>
    <xf numFmtId="0" fontId="13" fillId="7" borderId="8" xfId="3" applyFont="1" applyFill="1" applyBorder="1" applyAlignment="1">
      <alignment horizontal="center" vertical="center"/>
    </xf>
    <xf numFmtId="0" fontId="13" fillId="7" borderId="4" xfId="3" applyFont="1" applyFill="1" applyBorder="1" applyAlignment="1">
      <alignment horizontal="center" vertical="center"/>
    </xf>
    <xf numFmtId="0" fontId="13" fillId="7" borderId="2" xfId="3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left" vertical="center"/>
    </xf>
    <xf numFmtId="0" fontId="29" fillId="5" borderId="1" xfId="0" applyFont="1" applyFill="1" applyBorder="1" applyAlignment="1">
      <alignment horizontal="left" vertical="center"/>
    </xf>
    <xf numFmtId="0" fontId="29" fillId="8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3" fontId="13" fillId="7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13" fillId="7" borderId="8" xfId="5" applyFont="1" applyFill="1" applyBorder="1" applyAlignment="1">
      <alignment horizontal="center" vertical="center" wrapText="1"/>
    </xf>
    <xf numFmtId="0" fontId="13" fillId="7" borderId="2" xfId="5" applyFont="1" applyFill="1" applyBorder="1" applyAlignment="1">
      <alignment horizontal="center" vertical="center" wrapText="1"/>
    </xf>
    <xf numFmtId="0" fontId="5" fillId="7" borderId="3" xfId="9" applyFont="1" applyFill="1" applyBorder="1" applyAlignment="1">
      <alignment horizontal="center" vertical="center"/>
    </xf>
    <xf numFmtId="0" fontId="5" fillId="7" borderId="19" xfId="9" applyFont="1" applyFill="1" applyBorder="1" applyAlignment="1">
      <alignment horizontal="center" vertical="center"/>
    </xf>
    <xf numFmtId="0" fontId="5" fillId="7" borderId="15" xfId="9" applyFont="1" applyFill="1" applyBorder="1" applyAlignment="1">
      <alignment horizontal="center" vertical="center"/>
    </xf>
    <xf numFmtId="0" fontId="36" fillId="8" borderId="3" xfId="9" applyFont="1" applyFill="1" applyBorder="1" applyAlignment="1">
      <alignment horizontal="center" vertical="center"/>
    </xf>
    <xf numFmtId="0" fontId="36" fillId="8" borderId="19" xfId="9" applyFont="1" applyFill="1" applyBorder="1" applyAlignment="1">
      <alignment horizontal="center" vertical="center"/>
    </xf>
    <xf numFmtId="0" fontId="36" fillId="8" borderId="15" xfId="9" applyFont="1" applyFill="1" applyBorder="1" applyAlignment="1">
      <alignment horizontal="center" vertical="center"/>
    </xf>
    <xf numFmtId="0" fontId="2" fillId="8" borderId="3" xfId="9" applyFont="1" applyFill="1" applyBorder="1" applyAlignment="1">
      <alignment horizontal="center" vertical="center"/>
    </xf>
    <xf numFmtId="0" fontId="2" fillId="8" borderId="19" xfId="9" applyFont="1" applyFill="1" applyBorder="1" applyAlignment="1">
      <alignment horizontal="center" vertical="center"/>
    </xf>
    <xf numFmtId="0" fontId="2" fillId="8" borderId="15" xfId="9" applyFont="1" applyFill="1" applyBorder="1" applyAlignment="1">
      <alignment horizontal="center" vertical="center"/>
    </xf>
    <xf numFmtId="0" fontId="10" fillId="7" borderId="3" xfId="9" applyFont="1" applyFill="1" applyBorder="1" applyAlignment="1">
      <alignment horizontal="center" vertical="center" wrapText="1"/>
    </xf>
    <xf numFmtId="0" fontId="10" fillId="7" borderId="19" xfId="9" applyFont="1" applyFill="1" applyBorder="1" applyAlignment="1">
      <alignment horizontal="center" vertical="center" wrapText="1"/>
    </xf>
    <xf numFmtId="0" fontId="10" fillId="7" borderId="15" xfId="9" applyFont="1" applyFill="1" applyBorder="1" applyAlignment="1">
      <alignment horizontal="center" vertical="center" wrapText="1"/>
    </xf>
    <xf numFmtId="0" fontId="2" fillId="7" borderId="3" xfId="9" applyFont="1" applyFill="1" applyBorder="1" applyAlignment="1">
      <alignment horizontal="center" vertical="center"/>
    </xf>
    <xf numFmtId="0" fontId="2" fillId="7" borderId="19" xfId="9" applyFont="1" applyFill="1" applyBorder="1" applyAlignment="1">
      <alignment horizontal="center" vertical="center"/>
    </xf>
    <xf numFmtId="0" fontId="2" fillId="7" borderId="15" xfId="9" applyFont="1" applyFill="1" applyBorder="1" applyAlignment="1">
      <alignment horizontal="center" vertical="center"/>
    </xf>
    <xf numFmtId="0" fontId="4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/>
    </xf>
    <xf numFmtId="0" fontId="10" fillId="7" borderId="18" xfId="9" applyFont="1" applyFill="1" applyBorder="1" applyAlignment="1">
      <alignment horizontal="center" vertical="center" wrapText="1"/>
    </xf>
    <xf numFmtId="0" fontId="10" fillId="7" borderId="20" xfId="9" applyFont="1" applyFill="1" applyBorder="1" applyAlignment="1">
      <alignment horizontal="center" vertical="center" wrapText="1"/>
    </xf>
    <xf numFmtId="0" fontId="10" fillId="7" borderId="14" xfId="9" applyFont="1" applyFill="1" applyBorder="1" applyAlignment="1">
      <alignment horizontal="center" vertical="center" wrapText="1"/>
    </xf>
    <xf numFmtId="0" fontId="40" fillId="7" borderId="3" xfId="9" applyFont="1" applyFill="1" applyBorder="1" applyAlignment="1">
      <alignment horizontal="center" vertical="center" wrapText="1"/>
    </xf>
    <xf numFmtId="0" fontId="40" fillId="7" borderId="19" xfId="9" applyFont="1" applyFill="1" applyBorder="1" applyAlignment="1">
      <alignment horizontal="center" vertical="center" wrapText="1"/>
    </xf>
    <xf numFmtId="0" fontId="40" fillId="7" borderId="15" xfId="9" applyFont="1" applyFill="1" applyBorder="1" applyAlignment="1">
      <alignment horizontal="center" vertical="center" wrapText="1"/>
    </xf>
    <xf numFmtId="0" fontId="40" fillId="7" borderId="20" xfId="9" applyFont="1" applyFill="1" applyBorder="1" applyAlignment="1">
      <alignment horizontal="center" vertical="center" wrapText="1"/>
    </xf>
    <xf numFmtId="0" fontId="40" fillId="7" borderId="14" xfId="9" applyFont="1" applyFill="1" applyBorder="1" applyAlignment="1">
      <alignment horizontal="center" vertical="center" wrapText="1"/>
    </xf>
    <xf numFmtId="0" fontId="40" fillId="7" borderId="10" xfId="9" applyFont="1" applyFill="1" applyBorder="1" applyAlignment="1">
      <alignment horizontal="center" vertical="center" wrapText="1"/>
    </xf>
    <xf numFmtId="0" fontId="40" fillId="7" borderId="22" xfId="9" applyFont="1" applyFill="1" applyBorder="1" applyAlignment="1">
      <alignment horizontal="center" vertical="center" wrapText="1"/>
    </xf>
    <xf numFmtId="0" fontId="40" fillId="7" borderId="17" xfId="9" applyFont="1" applyFill="1" applyBorder="1" applyAlignment="1">
      <alignment horizontal="center" vertical="center" wrapText="1"/>
    </xf>
    <xf numFmtId="0" fontId="10" fillId="7" borderId="18" xfId="9" applyFont="1" applyFill="1" applyBorder="1" applyAlignment="1">
      <alignment horizontal="center" vertical="center"/>
    </xf>
    <xf numFmtId="0" fontId="10" fillId="7" borderId="20" xfId="9" applyFont="1" applyFill="1" applyBorder="1" applyAlignment="1">
      <alignment horizontal="center" vertical="center"/>
    </xf>
    <xf numFmtId="0" fontId="10" fillId="7" borderId="14" xfId="9" applyFont="1" applyFill="1" applyBorder="1" applyAlignment="1">
      <alignment horizontal="center" vertical="center"/>
    </xf>
    <xf numFmtId="0" fontId="10" fillId="7" borderId="10" xfId="9" applyFont="1" applyFill="1" applyBorder="1" applyAlignment="1">
      <alignment horizontal="center" vertical="center"/>
    </xf>
    <xf numFmtId="0" fontId="10" fillId="7" borderId="22" xfId="9" applyFont="1" applyFill="1" applyBorder="1" applyAlignment="1">
      <alignment horizontal="center" vertical="center"/>
    </xf>
    <xf numFmtId="0" fontId="10" fillId="7" borderId="17" xfId="9" applyFont="1" applyFill="1" applyBorder="1" applyAlignment="1">
      <alignment horizontal="center" vertical="center"/>
    </xf>
    <xf numFmtId="0" fontId="27" fillId="7" borderId="1" xfId="9" applyFont="1" applyFill="1" applyBorder="1" applyAlignment="1">
      <alignment horizontal="center" vertical="center" wrapText="1"/>
    </xf>
    <xf numFmtId="0" fontId="28" fillId="7" borderId="3" xfId="9" applyFont="1" applyFill="1" applyBorder="1" applyAlignment="1">
      <alignment horizontal="center" vertical="center" wrapText="1"/>
    </xf>
    <xf numFmtId="0" fontId="28" fillId="7" borderId="19" xfId="9" applyFont="1" applyFill="1" applyBorder="1" applyAlignment="1">
      <alignment horizontal="center" vertical="center" wrapText="1"/>
    </xf>
    <xf numFmtId="0" fontId="28" fillId="7" borderId="15" xfId="9" applyFont="1" applyFill="1" applyBorder="1" applyAlignment="1">
      <alignment horizontal="center" vertical="center" wrapText="1"/>
    </xf>
    <xf numFmtId="0" fontId="4" fillId="7" borderId="18" xfId="9" applyFont="1" applyFill="1" applyBorder="1" applyAlignment="1">
      <alignment horizontal="center" vertical="center" wrapText="1"/>
    </xf>
    <xf numFmtId="0" fontId="4" fillId="7" borderId="20" xfId="9" applyFont="1" applyFill="1" applyBorder="1" applyAlignment="1">
      <alignment horizontal="center" vertical="center" wrapText="1"/>
    </xf>
    <xf numFmtId="0" fontId="4" fillId="7" borderId="14" xfId="9" applyFont="1" applyFill="1" applyBorder="1" applyAlignment="1">
      <alignment horizontal="center" vertical="center" wrapText="1"/>
    </xf>
    <xf numFmtId="0" fontId="4" fillId="7" borderId="10" xfId="9" applyFont="1" applyFill="1" applyBorder="1" applyAlignment="1">
      <alignment horizontal="center" vertical="center" wrapText="1"/>
    </xf>
    <xf numFmtId="0" fontId="4" fillId="7" borderId="22" xfId="9" applyFont="1" applyFill="1" applyBorder="1" applyAlignment="1">
      <alignment horizontal="center" vertical="center" wrapText="1"/>
    </xf>
    <xf numFmtId="0" fontId="4" fillId="7" borderId="17" xfId="9" applyFont="1" applyFill="1" applyBorder="1" applyAlignment="1">
      <alignment horizontal="center" vertical="center" wrapText="1"/>
    </xf>
    <xf numFmtId="0" fontId="4" fillId="7" borderId="3" xfId="9" applyFont="1" applyFill="1" applyBorder="1" applyAlignment="1">
      <alignment horizontal="center" vertical="center" wrapText="1"/>
    </xf>
    <xf numFmtId="0" fontId="4" fillId="7" borderId="19" xfId="9" applyFont="1" applyFill="1" applyBorder="1" applyAlignment="1">
      <alignment horizontal="center" vertical="center" wrapText="1"/>
    </xf>
    <xf numFmtId="0" fontId="4" fillId="7" borderId="15" xfId="9" applyFont="1" applyFill="1" applyBorder="1" applyAlignment="1">
      <alignment horizontal="center" vertical="center" wrapText="1"/>
    </xf>
    <xf numFmtId="0" fontId="28" fillId="7" borderId="1" xfId="9" applyFont="1" applyFill="1" applyBorder="1" applyAlignment="1">
      <alignment horizontal="center" vertical="center" wrapText="1"/>
    </xf>
    <xf numFmtId="0" fontId="5" fillId="6" borderId="1" xfId="9" applyFont="1" applyFill="1" applyBorder="1" applyAlignment="1">
      <alignment horizontal="center" vertical="center" wrapText="1"/>
    </xf>
    <xf numFmtId="0" fontId="2" fillId="7" borderId="1" xfId="9" applyFont="1" applyFill="1" applyBorder="1" applyAlignment="1">
      <alignment horizontal="center" vertical="center" wrapText="1"/>
    </xf>
    <xf numFmtId="0" fontId="5" fillId="7" borderId="1" xfId="9" applyFont="1" applyFill="1" applyBorder="1" applyAlignment="1">
      <alignment horizontal="center" vertical="center" wrapText="1"/>
    </xf>
    <xf numFmtId="0" fontId="9" fillId="3" borderId="8" xfId="8" applyFont="1" applyFill="1" applyBorder="1" applyAlignment="1">
      <alignment horizontal="center" vertical="center" wrapText="1"/>
    </xf>
    <xf numFmtId="0" fontId="9" fillId="3" borderId="2" xfId="8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/>
    </xf>
    <xf numFmtId="0" fontId="16" fillId="2" borderId="1" xfId="6" applyFont="1" applyFill="1" applyBorder="1" applyAlignment="1">
      <alignment horizontal="center" vertical="center" wrapText="1"/>
    </xf>
    <xf numFmtId="0" fontId="9" fillId="6" borderId="8" xfId="8" applyFont="1" applyFill="1" applyBorder="1" applyAlignment="1">
      <alignment horizontal="center" vertical="center" wrapText="1"/>
    </xf>
    <xf numFmtId="0" fontId="9" fillId="6" borderId="4" xfId="8" applyFont="1" applyFill="1" applyBorder="1" applyAlignment="1">
      <alignment horizontal="center" vertical="center" wrapText="1"/>
    </xf>
    <xf numFmtId="0" fontId="9" fillId="6" borderId="2" xfId="8" applyFont="1" applyFill="1" applyBorder="1" applyAlignment="1">
      <alignment horizontal="center" vertical="center" wrapText="1"/>
    </xf>
    <xf numFmtId="0" fontId="16" fillId="2" borderId="1" xfId="6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14" fillId="2" borderId="8" xfId="6" applyFont="1" applyFill="1" applyBorder="1" applyAlignment="1">
      <alignment horizontal="center" vertical="center" wrapText="1"/>
    </xf>
    <xf numFmtId="0" fontId="14" fillId="2" borderId="4" xfId="6" applyFont="1" applyFill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/>
    </xf>
    <xf numFmtId="0" fontId="9" fillId="5" borderId="3" xfId="4" applyFont="1" applyFill="1" applyBorder="1" applyAlignment="1">
      <alignment horizontal="center"/>
    </xf>
    <xf numFmtId="0" fontId="9" fillId="5" borderId="15" xfId="4" applyFont="1" applyFill="1" applyBorder="1" applyAlignment="1">
      <alignment horizontal="center"/>
    </xf>
    <xf numFmtId="0" fontId="14" fillId="2" borderId="1" xfId="6" applyFont="1" applyFill="1" applyBorder="1" applyAlignment="1">
      <alignment horizontal="center" vertical="center" wrapText="1"/>
    </xf>
    <xf numFmtId="0" fontId="9" fillId="2" borderId="4" xfId="11" applyFont="1" applyFill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 wrapText="1"/>
    </xf>
    <xf numFmtId="0" fontId="8" fillId="0" borderId="0" xfId="11" applyFont="1" applyBorder="1" applyAlignment="1">
      <alignment horizontal="right"/>
    </xf>
    <xf numFmtId="0" fontId="9" fillId="2" borderId="8" xfId="11" applyFont="1" applyFill="1" applyBorder="1" applyAlignment="1">
      <alignment horizontal="center" vertical="center" wrapText="1"/>
    </xf>
    <xf numFmtId="0" fontId="9" fillId="2" borderId="18" xfId="11" applyFont="1" applyFill="1" applyBorder="1" applyAlignment="1">
      <alignment horizontal="center" vertical="center" wrapText="1"/>
    </xf>
    <xf numFmtId="0" fontId="9" fillId="2" borderId="3" xfId="11" applyFont="1" applyFill="1" applyBorder="1" applyAlignment="1">
      <alignment horizontal="center" vertical="center" wrapText="1"/>
    </xf>
    <xf numFmtId="0" fontId="9" fillId="2" borderId="19" xfId="11" applyFont="1" applyFill="1" applyBorder="1" applyAlignment="1">
      <alignment horizontal="center" vertical="center" wrapText="1"/>
    </xf>
    <xf numFmtId="0" fontId="9" fillId="2" borderId="15" xfId="11" applyFont="1" applyFill="1" applyBorder="1" applyAlignment="1">
      <alignment horizontal="center" vertical="center" wrapText="1"/>
    </xf>
    <xf numFmtId="0" fontId="16" fillId="3" borderId="24" xfId="14" applyFont="1" applyFill="1" applyBorder="1" applyAlignment="1">
      <alignment horizontal="center" vertical="center" wrapText="1"/>
    </xf>
    <xf numFmtId="0" fontId="16" fillId="3" borderId="25" xfId="14" applyFont="1" applyFill="1" applyBorder="1" applyAlignment="1">
      <alignment horizontal="center" vertical="center" wrapText="1"/>
    </xf>
    <xf numFmtId="0" fontId="16" fillId="3" borderId="26" xfId="14" applyFont="1" applyFill="1" applyBorder="1" applyAlignment="1">
      <alignment horizontal="center" vertical="center" wrapText="1"/>
    </xf>
    <xf numFmtId="0" fontId="16" fillId="0" borderId="23" xfId="14" applyFont="1" applyFill="1" applyBorder="1" applyAlignment="1">
      <alignment horizontal="center" vertical="center" wrapText="1"/>
    </xf>
    <xf numFmtId="0" fontId="16" fillId="3" borderId="23" xfId="14" applyFont="1" applyFill="1" applyBorder="1" applyAlignment="1">
      <alignment horizontal="center" vertical="center" wrapText="1"/>
    </xf>
    <xf numFmtId="0" fontId="7" fillId="0" borderId="1" xfId="15" applyFont="1" applyBorder="1" applyAlignment="1">
      <alignment horizontal="left" vertical="center"/>
    </xf>
    <xf numFmtId="0" fontId="7" fillId="0" borderId="3" xfId="15" applyFont="1" applyBorder="1" applyAlignment="1">
      <alignment horizontal="left" vertical="center" wrapText="1"/>
    </xf>
    <xf numFmtId="0" fontId="7" fillId="0" borderId="19" xfId="15" applyFont="1" applyBorder="1" applyAlignment="1">
      <alignment horizontal="left" vertical="center" wrapText="1"/>
    </xf>
    <xf numFmtId="0" fontId="7" fillId="0" borderId="15" xfId="15" applyFont="1" applyBorder="1" applyAlignment="1">
      <alignment horizontal="left" vertical="center" wrapText="1"/>
    </xf>
    <xf numFmtId="0" fontId="9" fillId="7" borderId="3" xfId="15" applyFont="1" applyFill="1" applyBorder="1" applyAlignment="1">
      <alignment horizontal="left" vertical="center"/>
    </xf>
    <xf numFmtId="0" fontId="9" fillId="7" borderId="19" xfId="15" applyFont="1" applyFill="1" applyBorder="1" applyAlignment="1">
      <alignment horizontal="left" vertical="center"/>
    </xf>
    <xf numFmtId="0" fontId="9" fillId="7" borderId="15" xfId="15" applyFont="1" applyFill="1" applyBorder="1" applyAlignment="1">
      <alignment horizontal="left" vertical="center"/>
    </xf>
    <xf numFmtId="0" fontId="11" fillId="7" borderId="8" xfId="15" applyFont="1" applyFill="1" applyBorder="1" applyAlignment="1">
      <alignment horizontal="center" vertical="distributed"/>
    </xf>
    <xf numFmtId="0" fontId="11" fillId="7" borderId="4" xfId="15" applyFont="1" applyFill="1" applyBorder="1" applyAlignment="1">
      <alignment horizontal="center" vertical="distributed"/>
    </xf>
    <xf numFmtId="0" fontId="11" fillId="7" borderId="2" xfId="15" applyFont="1" applyFill="1" applyBorder="1" applyAlignment="1">
      <alignment horizontal="center" vertical="distributed"/>
    </xf>
    <xf numFmtId="0" fontId="13" fillId="7" borderId="18" xfId="15" applyFont="1" applyFill="1" applyBorder="1" applyAlignment="1">
      <alignment horizontal="distributed" vertical="distributed"/>
    </xf>
    <xf numFmtId="0" fontId="8" fillId="7" borderId="20" xfId="15" applyFont="1" applyFill="1" applyBorder="1" applyAlignment="1">
      <alignment horizontal="distributed" vertical="distributed"/>
    </xf>
    <xf numFmtId="0" fontId="8" fillId="7" borderId="14" xfId="15" applyFont="1" applyFill="1" applyBorder="1" applyAlignment="1">
      <alignment horizontal="distributed" vertical="distributed"/>
    </xf>
    <xf numFmtId="0" fontId="8" fillId="7" borderId="21" xfId="15" applyFont="1" applyFill="1" applyBorder="1" applyAlignment="1">
      <alignment horizontal="distributed" vertical="distributed"/>
    </xf>
    <xf numFmtId="0" fontId="8" fillId="7" borderId="0" xfId="15" applyFont="1" applyFill="1" applyBorder="1" applyAlignment="1">
      <alignment horizontal="distributed" vertical="distributed"/>
    </xf>
    <xf numFmtId="0" fontId="8" fillId="7" borderId="36" xfId="15" applyFont="1" applyFill="1" applyBorder="1" applyAlignment="1">
      <alignment horizontal="distributed" vertical="distributed"/>
    </xf>
    <xf numFmtId="0" fontId="8" fillId="7" borderId="10" xfId="15" applyFont="1" applyFill="1" applyBorder="1" applyAlignment="1">
      <alignment horizontal="distributed" vertical="distributed"/>
    </xf>
    <xf numFmtId="0" fontId="8" fillId="7" borderId="22" xfId="15" applyFont="1" applyFill="1" applyBorder="1" applyAlignment="1">
      <alignment horizontal="distributed" vertical="distributed"/>
    </xf>
    <xf numFmtId="0" fontId="8" fillId="7" borderId="17" xfId="15" applyFont="1" applyFill="1" applyBorder="1" applyAlignment="1">
      <alignment horizontal="distributed" vertical="distributed"/>
    </xf>
    <xf numFmtId="0" fontId="11" fillId="7" borderId="8" xfId="15" applyFont="1" applyFill="1" applyBorder="1" applyAlignment="1">
      <alignment horizontal="center" vertical="center" wrapText="1"/>
    </xf>
    <xf numFmtId="0" fontId="11" fillId="7" borderId="4" xfId="15" applyFont="1" applyFill="1" applyBorder="1" applyAlignment="1">
      <alignment horizontal="center" vertical="center" wrapText="1"/>
    </xf>
    <xf numFmtId="0" fontId="11" fillId="7" borderId="2" xfId="15" applyFont="1" applyFill="1" applyBorder="1" applyAlignment="1">
      <alignment horizontal="center" vertical="center" wrapText="1"/>
    </xf>
    <xf numFmtId="0" fontId="11" fillId="7" borderId="1" xfId="15" applyFont="1" applyFill="1" applyBorder="1" applyAlignment="1">
      <alignment horizontal="center"/>
    </xf>
    <xf numFmtId="0" fontId="11" fillId="7" borderId="1" xfId="15" applyFont="1" applyFill="1" applyBorder="1" applyAlignment="1">
      <alignment horizontal="center" vertical="center" wrapText="1"/>
    </xf>
    <xf numFmtId="0" fontId="10" fillId="0" borderId="0" xfId="12" applyAlignment="1">
      <alignment horizontal="center"/>
    </xf>
    <xf numFmtId="0" fontId="11" fillId="2" borderId="1" xfId="12" applyFont="1" applyFill="1" applyBorder="1" applyAlignment="1">
      <alignment horizontal="center" vertical="center" wrapText="1"/>
    </xf>
    <xf numFmtId="0" fontId="11" fillId="2" borderId="1" xfId="12" applyFont="1" applyFill="1" applyBorder="1" applyAlignment="1">
      <alignment horizontal="center" vertical="center"/>
    </xf>
    <xf numFmtId="0" fontId="11" fillId="0" borderId="3" xfId="12" applyFont="1" applyFill="1" applyBorder="1" applyAlignment="1">
      <alignment horizontal="left" vertical="center" wrapText="1"/>
    </xf>
    <xf numFmtId="0" fontId="11" fillId="0" borderId="19" xfId="12" applyFont="1" applyFill="1" applyBorder="1" applyAlignment="1">
      <alignment horizontal="left" vertical="center" wrapText="1"/>
    </xf>
    <xf numFmtId="0" fontId="11" fillId="0" borderId="15" xfId="12" applyFont="1" applyFill="1" applyBorder="1" applyAlignment="1">
      <alignment horizontal="left" vertical="center" wrapText="1"/>
    </xf>
    <xf numFmtId="0" fontId="10" fillId="0" borderId="1" xfId="12" applyFont="1" applyBorder="1" applyAlignment="1">
      <alignment horizontal="left" vertical="distributed"/>
    </xf>
    <xf numFmtId="0" fontId="10" fillId="0" borderId="1" xfId="12" applyBorder="1" applyAlignment="1">
      <alignment horizontal="left" vertical="distributed"/>
    </xf>
    <xf numFmtId="0" fontId="11" fillId="0" borderId="1" xfId="12" applyFont="1" applyBorder="1" applyAlignment="1">
      <alignment horizontal="left" vertical="distributed"/>
    </xf>
    <xf numFmtId="0" fontId="11" fillId="0" borderId="3" xfId="12" applyFont="1" applyBorder="1" applyAlignment="1">
      <alignment horizontal="left" vertical="distributed"/>
    </xf>
    <xf numFmtId="0" fontId="11" fillId="0" borderId="19" xfId="12" applyFont="1" applyBorder="1" applyAlignment="1">
      <alignment horizontal="left" vertical="distributed"/>
    </xf>
    <xf numFmtId="0" fontId="11" fillId="0" borderId="15" xfId="12" applyFont="1" applyBorder="1" applyAlignment="1">
      <alignment horizontal="left" vertical="distributed"/>
    </xf>
    <xf numFmtId="0" fontId="10" fillId="0" borderId="0" xfId="12" applyBorder="1" applyAlignment="1">
      <alignment horizontal="right"/>
    </xf>
    <xf numFmtId="0" fontId="11" fillId="2" borderId="1" xfId="12" applyFont="1" applyFill="1" applyBorder="1" applyAlignment="1">
      <alignment horizontal="center"/>
    </xf>
    <xf numFmtId="0" fontId="8" fillId="0" borderId="22" xfId="13" applyFont="1" applyBorder="1" applyAlignment="1">
      <alignment horizontal="right"/>
    </xf>
    <xf numFmtId="0" fontId="0" fillId="7" borderId="1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</cellXfs>
  <cellStyles count="16">
    <cellStyle name="Normál" xfId="0" builtinId="0"/>
    <cellStyle name="Normál 2" xfId="9"/>
    <cellStyle name="Normál_  3   _2010.évi állami" xfId="1"/>
    <cellStyle name="Normál_10szm" xfId="12"/>
    <cellStyle name="Normál_11szm" xfId="13"/>
    <cellStyle name="Normál_1szm" xfId="2"/>
    <cellStyle name="Normál_2004.évi normatívák" xfId="3"/>
    <cellStyle name="Normál_2010.évi tervezett beruházás, felújítás" xfId="4"/>
    <cellStyle name="Normál_3aszm" xfId="5"/>
    <cellStyle name="Normál_5szm" xfId="11"/>
    <cellStyle name="Normál_6szm" xfId="6"/>
    <cellStyle name="Normál_7szm" xfId="14"/>
    <cellStyle name="Normál_8szm" xfId="15"/>
    <cellStyle name="Normál_költségvetés módosítás I." xfId="7"/>
    <cellStyle name="Normál_pe.átadások, támogatások 2003.évben" xfId="8"/>
    <cellStyle name="Pénznem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ivatal\_Penzugy\K&#214;LTS&#201;GVET&#201;S\2017\2017.&#233;vi%20kv.%20I.%20m&#243;dos&#237;t&#225;s\I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számú melléklet "/>
      <sheetName val="1.a számú melléklet "/>
      <sheetName val="2. számú melléklet  "/>
      <sheetName val="3.számú melléklet"/>
      <sheetName val="3.a.számú melléklet"/>
      <sheetName val="4.számú melléklet"/>
      <sheetName val="4.a. számú melléklet "/>
      <sheetName val="4.b.számú melléklet  "/>
      <sheetName val="4.c. számú melléklet "/>
      <sheetName val="5.számú melléklet "/>
      <sheetName val="6.számú melléklet  "/>
      <sheetName val="7.számú melléklet "/>
      <sheetName val="8.számú melléklet "/>
      <sheetName val="9.számú melléklet "/>
      <sheetName val="10.számú melléklet "/>
      <sheetName val="11.számú melléklet "/>
    </sheetNames>
    <sheetDataSet>
      <sheetData sheetId="0"/>
      <sheetData sheetId="1">
        <row r="5">
          <cell r="G5">
            <v>76760800</v>
          </cell>
        </row>
        <row r="32">
          <cell r="G32">
            <v>48650467</v>
          </cell>
        </row>
        <row r="39">
          <cell r="G39">
            <v>13414815</v>
          </cell>
        </row>
        <row r="41">
          <cell r="G41">
            <v>12125760</v>
          </cell>
        </row>
        <row r="42">
          <cell r="G42">
            <v>2072918</v>
          </cell>
        </row>
        <row r="46">
          <cell r="G46">
            <v>2815800</v>
          </cell>
        </row>
      </sheetData>
      <sheetData sheetId="2"/>
      <sheetData sheetId="3"/>
      <sheetData sheetId="4">
        <row r="66">
          <cell r="AK66">
            <v>750000</v>
          </cell>
          <cell r="AL66">
            <v>5358854</v>
          </cell>
        </row>
        <row r="82">
          <cell r="AK82">
            <v>49301727</v>
          </cell>
          <cell r="AL82">
            <v>53321249</v>
          </cell>
        </row>
        <row r="88">
          <cell r="AK88">
            <v>5300000</v>
          </cell>
          <cell r="AL88">
            <v>14081510</v>
          </cell>
        </row>
      </sheetData>
      <sheetData sheetId="5">
        <row r="62">
          <cell r="AO62">
            <v>124616616</v>
          </cell>
        </row>
        <row r="76">
          <cell r="AO76">
            <v>153835130</v>
          </cell>
        </row>
        <row r="82">
          <cell r="AO82">
            <v>28896468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82"/>
  <sheetViews>
    <sheetView view="pageBreakPreview" zoomScaleNormal="100" zoomScaleSheetLayoutView="100" workbookViewId="0">
      <selection activeCell="K59" sqref="K59"/>
    </sheetView>
  </sheetViews>
  <sheetFormatPr defaultRowHeight="12.75" x14ac:dyDescent="0.2"/>
  <cols>
    <col min="1" max="1" width="13.140625" style="15" customWidth="1"/>
    <col min="2" max="2" width="70.85546875" style="15" customWidth="1"/>
    <col min="3" max="3" width="14.140625" style="15" customWidth="1"/>
    <col min="4" max="4" width="14" style="15" customWidth="1"/>
    <col min="5" max="5" width="14.7109375" style="15" customWidth="1"/>
    <col min="6" max="6" width="14" style="15" customWidth="1"/>
    <col min="7" max="16384" width="9.140625" style="15"/>
  </cols>
  <sheetData>
    <row r="1" spans="1:6" ht="30" customHeight="1" x14ac:dyDescent="0.2">
      <c r="A1" s="560" t="s">
        <v>104</v>
      </c>
      <c r="B1" s="561" t="s">
        <v>12</v>
      </c>
      <c r="C1" s="562" t="s">
        <v>371</v>
      </c>
      <c r="D1" s="562" t="s">
        <v>631</v>
      </c>
      <c r="E1" s="562" t="s">
        <v>673</v>
      </c>
      <c r="F1" s="562" t="s">
        <v>909</v>
      </c>
    </row>
    <row r="2" spans="1:6" ht="30" customHeight="1" x14ac:dyDescent="0.2">
      <c r="A2" s="560"/>
      <c r="B2" s="561"/>
      <c r="C2" s="563"/>
      <c r="D2" s="563"/>
      <c r="E2" s="563"/>
      <c r="F2" s="563"/>
    </row>
    <row r="3" spans="1:6" ht="24.95" customHeight="1" x14ac:dyDescent="0.25">
      <c r="A3" s="22" t="s">
        <v>44</v>
      </c>
      <c r="B3" s="31" t="s">
        <v>147</v>
      </c>
      <c r="C3" s="16"/>
      <c r="D3" s="16"/>
      <c r="E3" s="16"/>
      <c r="F3" s="16"/>
    </row>
    <row r="4" spans="1:6" ht="20.100000000000001" customHeight="1" x14ac:dyDescent="0.25">
      <c r="A4" s="22" t="s">
        <v>102</v>
      </c>
      <c r="B4" s="31" t="s">
        <v>219</v>
      </c>
      <c r="C4" s="17"/>
      <c r="D4" s="17"/>
      <c r="E4" s="17"/>
      <c r="F4" s="17"/>
    </row>
    <row r="5" spans="1:6" ht="20.100000000000001" customHeight="1" x14ac:dyDescent="0.25">
      <c r="A5" s="18" t="s">
        <v>108</v>
      </c>
      <c r="B5" s="30" t="s">
        <v>109</v>
      </c>
      <c r="C5" s="17"/>
      <c r="D5" s="17"/>
      <c r="E5" s="17"/>
      <c r="F5" s="17"/>
    </row>
    <row r="6" spans="1:6" ht="20.100000000000001" customHeight="1" x14ac:dyDescent="0.2">
      <c r="A6" s="16" t="s">
        <v>103</v>
      </c>
      <c r="B6" s="102" t="s">
        <v>213</v>
      </c>
      <c r="C6" s="119">
        <v>318274752</v>
      </c>
      <c r="D6" s="119">
        <f>'1.a számú melléklet '!G25</f>
        <v>231216000</v>
      </c>
      <c r="E6" s="119">
        <f>'3.számú melléklet'!E8</f>
        <v>231216000</v>
      </c>
      <c r="F6" s="119">
        <f>'3.számú melléklet'!F8</f>
        <v>231216000</v>
      </c>
    </row>
    <row r="7" spans="1:6" ht="20.100000000000001" customHeight="1" x14ac:dyDescent="0.2">
      <c r="A7" s="16" t="s">
        <v>105</v>
      </c>
      <c r="B7" s="104" t="s">
        <v>214</v>
      </c>
      <c r="C7" s="119">
        <v>44977733</v>
      </c>
      <c r="D7" s="119">
        <f>'1.a számú melléklet '!G32</f>
        <v>48650467</v>
      </c>
      <c r="E7" s="119">
        <f>'3.számú melléklet'!E9</f>
        <v>48650467</v>
      </c>
      <c r="F7" s="119">
        <f>'3.számú melléklet'!F9</f>
        <v>49584649</v>
      </c>
    </row>
    <row r="8" spans="1:6" ht="20.100000000000001" customHeight="1" x14ac:dyDescent="0.2">
      <c r="A8" s="18" t="s">
        <v>106</v>
      </c>
      <c r="B8" s="102" t="s">
        <v>234</v>
      </c>
      <c r="C8" s="119">
        <v>57912430</v>
      </c>
      <c r="D8" s="119">
        <f>'1.a számú melléklet '!G45+'1.a számú melléklet '!G51</f>
        <v>49708348</v>
      </c>
      <c r="E8" s="119">
        <f>'3.számú melléklet'!E10</f>
        <v>52382840</v>
      </c>
      <c r="F8" s="119">
        <f>'3.számú melléklet'!F10</f>
        <v>54123487</v>
      </c>
    </row>
    <row r="9" spans="1:6" ht="20.100000000000001" customHeight="1" x14ac:dyDescent="0.2">
      <c r="A9" s="110" t="s">
        <v>204</v>
      </c>
      <c r="B9" s="102" t="s">
        <v>215</v>
      </c>
      <c r="C9" s="119">
        <v>2796420</v>
      </c>
      <c r="D9" s="119">
        <f>'1.a számú melléklet '!G46</f>
        <v>2815800</v>
      </c>
      <c r="E9" s="119">
        <f>'3.számú melléklet'!E11</f>
        <v>3102841</v>
      </c>
      <c r="F9" s="119">
        <f>'3.számú melléklet'!F11</f>
        <v>3527457</v>
      </c>
    </row>
    <row r="10" spans="1:6" ht="20.100000000000001" customHeight="1" x14ac:dyDescent="0.2">
      <c r="A10" s="18" t="s">
        <v>107</v>
      </c>
      <c r="B10" s="102" t="s">
        <v>216</v>
      </c>
      <c r="C10" s="119"/>
      <c r="D10" s="119"/>
      <c r="E10" s="119">
        <f>'3.számú melléklet'!E12</f>
        <v>1555464</v>
      </c>
      <c r="F10" s="119">
        <f>'3.számú melléklet'!F12</f>
        <v>6238629</v>
      </c>
    </row>
    <row r="11" spans="1:6" ht="20.100000000000001" customHeight="1" x14ac:dyDescent="0.2">
      <c r="A11" s="18"/>
      <c r="B11" s="104" t="s">
        <v>932</v>
      </c>
      <c r="C11" s="119"/>
      <c r="D11" s="119"/>
      <c r="E11" s="119"/>
      <c r="F11" s="119">
        <v>1640820</v>
      </c>
    </row>
    <row r="12" spans="1:6" ht="20.100000000000001" customHeight="1" x14ac:dyDescent="0.2">
      <c r="A12" s="110" t="s">
        <v>105</v>
      </c>
      <c r="B12" s="104" t="s">
        <v>561</v>
      </c>
      <c r="C12" s="119"/>
      <c r="D12" s="119"/>
      <c r="E12" s="119">
        <f>'3.a.számú melléklet'!H89</f>
        <v>11760358</v>
      </c>
      <c r="F12" s="119">
        <f>'3.számú melléklet'!F15</f>
        <v>11760358</v>
      </c>
    </row>
    <row r="13" spans="1:6" ht="20.100000000000001" customHeight="1" x14ac:dyDescent="0.2">
      <c r="A13" s="18" t="s">
        <v>141</v>
      </c>
      <c r="B13" s="104" t="s">
        <v>217</v>
      </c>
      <c r="C13" s="119">
        <v>36413000</v>
      </c>
      <c r="D13" s="119">
        <f>'3.a.számú melléklet'!J89</f>
        <v>17849779</v>
      </c>
      <c r="E13" s="119">
        <f>'3.a.számú melléklet'!K89</f>
        <v>55592988</v>
      </c>
      <c r="F13" s="119">
        <f>'3.a.számú melléklet'!L89</f>
        <v>55752988</v>
      </c>
    </row>
    <row r="14" spans="1:6" ht="20.100000000000001" customHeight="1" x14ac:dyDescent="0.25">
      <c r="A14" s="158"/>
      <c r="B14" s="159" t="s">
        <v>218</v>
      </c>
      <c r="C14" s="239">
        <f>SUM(C6:C13)</f>
        <v>460374335</v>
      </c>
      <c r="D14" s="160">
        <f>SUM(D6:D13)</f>
        <v>350240394</v>
      </c>
      <c r="E14" s="239">
        <f>SUM(E6:E13)</f>
        <v>404260958</v>
      </c>
      <c r="F14" s="239">
        <f>SUM(F6:F13)</f>
        <v>413844388</v>
      </c>
    </row>
    <row r="15" spans="1:6" ht="20.100000000000001" customHeight="1" x14ac:dyDescent="0.25">
      <c r="A15" s="80" t="s">
        <v>110</v>
      </c>
      <c r="B15" s="79" t="s">
        <v>150</v>
      </c>
      <c r="C15" s="121"/>
      <c r="D15" s="121"/>
      <c r="E15" s="121"/>
      <c r="F15" s="121"/>
    </row>
    <row r="16" spans="1:6" ht="20.100000000000001" customHeight="1" x14ac:dyDescent="0.2">
      <c r="A16" s="16" t="s">
        <v>148</v>
      </c>
      <c r="B16" s="86" t="s">
        <v>149</v>
      </c>
      <c r="C16" s="119"/>
      <c r="D16" s="119"/>
      <c r="E16" s="119">
        <f>'3.a.számú melléklet'!N89</f>
        <v>0</v>
      </c>
      <c r="F16" s="119">
        <f>'3.a.számú melléklet'!O89</f>
        <v>0</v>
      </c>
    </row>
    <row r="17" spans="1:6" ht="20.100000000000001" customHeight="1" x14ac:dyDescent="0.25">
      <c r="A17" s="161"/>
      <c r="B17" s="162" t="s">
        <v>151</v>
      </c>
      <c r="C17" s="239">
        <f>C16</f>
        <v>0</v>
      </c>
      <c r="D17" s="160">
        <f>D16</f>
        <v>0</v>
      </c>
      <c r="E17" s="239">
        <f>E16</f>
        <v>0</v>
      </c>
      <c r="F17" s="239">
        <f>F16</f>
        <v>0</v>
      </c>
    </row>
    <row r="18" spans="1:6" ht="20.100000000000001" customHeight="1" x14ac:dyDescent="0.25">
      <c r="A18" s="20" t="s">
        <v>111</v>
      </c>
      <c r="B18" s="32" t="s">
        <v>73</v>
      </c>
      <c r="C18" s="121"/>
      <c r="D18" s="121"/>
      <c r="E18" s="121"/>
      <c r="F18" s="121"/>
    </row>
    <row r="19" spans="1:6" ht="20.100000000000001" customHeight="1" x14ac:dyDescent="0.2">
      <c r="A19" s="18" t="s">
        <v>138</v>
      </c>
      <c r="B19" s="104" t="s">
        <v>224</v>
      </c>
      <c r="C19" s="119">
        <v>61000000</v>
      </c>
      <c r="D19" s="119">
        <f>'3.számú melléklet'!D31+'3.számú melléklet'!D32</f>
        <v>55500000</v>
      </c>
      <c r="E19" s="119">
        <f>'3.számú melléklet'!E31+'3.számú melléklet'!E32</f>
        <v>55500000</v>
      </c>
      <c r="F19" s="119">
        <f>'3.számú melléklet'!F31+'3.számú melléklet'!F32</f>
        <v>55500000</v>
      </c>
    </row>
    <row r="20" spans="1:6" ht="20.100000000000001" customHeight="1" x14ac:dyDescent="0.2">
      <c r="A20" s="18" t="s">
        <v>112</v>
      </c>
      <c r="B20" s="29" t="s">
        <v>113</v>
      </c>
      <c r="C20" s="119"/>
      <c r="D20" s="119"/>
      <c r="E20" s="119"/>
      <c r="F20" s="119"/>
    </row>
    <row r="21" spans="1:6" ht="20.100000000000001" customHeight="1" x14ac:dyDescent="0.2">
      <c r="A21" s="18" t="s">
        <v>155</v>
      </c>
      <c r="B21" s="102" t="s">
        <v>220</v>
      </c>
      <c r="C21" s="119">
        <v>135000000</v>
      </c>
      <c r="D21" s="119">
        <f>'3.számú melléklet'!D34</f>
        <v>145000000</v>
      </c>
      <c r="E21" s="119">
        <f>'3.számú melléklet'!E34</f>
        <v>145000000</v>
      </c>
      <c r="F21" s="119">
        <f>'3.számú melléklet'!F34</f>
        <v>145000000</v>
      </c>
    </row>
    <row r="22" spans="1:6" ht="20.100000000000001" customHeight="1" x14ac:dyDescent="0.2">
      <c r="A22" s="110" t="s">
        <v>221</v>
      </c>
      <c r="B22" s="29" t="s">
        <v>156</v>
      </c>
      <c r="C22" s="119">
        <v>8000000</v>
      </c>
      <c r="D22" s="119">
        <f>'3.számú melléklet'!D35</f>
        <v>9000000</v>
      </c>
      <c r="E22" s="119">
        <f>'3.számú melléklet'!E35</f>
        <v>9000000</v>
      </c>
      <c r="F22" s="119">
        <f>'3.számú melléklet'!F35</f>
        <v>9000000</v>
      </c>
    </row>
    <row r="23" spans="1:6" ht="20.100000000000001" customHeight="1" x14ac:dyDescent="0.2">
      <c r="A23" s="110" t="s">
        <v>222</v>
      </c>
      <c r="B23" s="102" t="s">
        <v>223</v>
      </c>
      <c r="C23" s="119">
        <v>155000000</v>
      </c>
      <c r="D23" s="119">
        <f>'3.számú melléklet'!D33</f>
        <v>200000000</v>
      </c>
      <c r="E23" s="119">
        <f>'3.számú melléklet'!E33</f>
        <v>200000000</v>
      </c>
      <c r="F23" s="119">
        <f>'3.számú melléklet'!F33</f>
        <v>200000000</v>
      </c>
    </row>
    <row r="24" spans="1:6" ht="20.100000000000001" customHeight="1" x14ac:dyDescent="0.2">
      <c r="A24" s="18" t="s">
        <v>139</v>
      </c>
      <c r="B24" s="29" t="s">
        <v>140</v>
      </c>
      <c r="C24" s="119">
        <v>1000000</v>
      </c>
      <c r="D24" s="119">
        <f>'3.számú melléklet'!D36</f>
        <v>500000</v>
      </c>
      <c r="E24" s="119">
        <f>'3.számú melléklet'!E36</f>
        <v>500000</v>
      </c>
      <c r="F24" s="119">
        <f>'3.számú melléklet'!F36</f>
        <v>500000</v>
      </c>
    </row>
    <row r="25" spans="1:6" ht="20.100000000000001" customHeight="1" x14ac:dyDescent="0.25">
      <c r="A25" s="158"/>
      <c r="B25" s="163" t="s">
        <v>158</v>
      </c>
      <c r="C25" s="239">
        <f>C19+C21+C22+C23+C24</f>
        <v>360000000</v>
      </c>
      <c r="D25" s="160">
        <f>D19+D21+D22+D23+D24</f>
        <v>410000000</v>
      </c>
      <c r="E25" s="239">
        <f>E19+E21+E22+E23+E24</f>
        <v>410000000</v>
      </c>
      <c r="F25" s="239">
        <f>F19+F21+F22+F23+F24</f>
        <v>410000000</v>
      </c>
    </row>
    <row r="26" spans="1:6" ht="20.100000000000001" customHeight="1" x14ac:dyDescent="0.25">
      <c r="A26" s="164" t="s">
        <v>114</v>
      </c>
      <c r="B26" s="159" t="s">
        <v>25</v>
      </c>
      <c r="C26" s="239">
        <v>80086000</v>
      </c>
      <c r="D26" s="160">
        <f>'3.a.számú melléklet'!S89</f>
        <v>129671855</v>
      </c>
      <c r="E26" s="239">
        <f>'3.a.számú melléklet'!T89</f>
        <v>141337535</v>
      </c>
      <c r="F26" s="239">
        <f>'3.a.számú melléklet'!U89</f>
        <v>141337535</v>
      </c>
    </row>
    <row r="27" spans="1:6" ht="20.100000000000001" customHeight="1" x14ac:dyDescent="0.25">
      <c r="A27" s="20" t="s">
        <v>115</v>
      </c>
      <c r="B27" s="31" t="s">
        <v>53</v>
      </c>
      <c r="C27" s="122"/>
      <c r="D27" s="122"/>
      <c r="E27" s="122"/>
      <c r="F27" s="122"/>
    </row>
    <row r="28" spans="1:6" ht="20.100000000000001" customHeight="1" x14ac:dyDescent="0.2">
      <c r="A28" s="18" t="s">
        <v>142</v>
      </c>
      <c r="B28" s="29" t="s">
        <v>143</v>
      </c>
      <c r="C28" s="119"/>
      <c r="D28" s="119">
        <f>'3.a.számú melléklet'!AE89</f>
        <v>5000000</v>
      </c>
      <c r="E28" s="119">
        <f>'3.számú melléklet'!E40</f>
        <v>7572520</v>
      </c>
      <c r="F28" s="119">
        <f>'3.számú melléklet'!F40</f>
        <v>7572520</v>
      </c>
    </row>
    <row r="29" spans="1:6" ht="20.100000000000001" customHeight="1" x14ac:dyDescent="0.2">
      <c r="A29" s="110" t="s">
        <v>225</v>
      </c>
      <c r="B29" s="102" t="s">
        <v>226</v>
      </c>
      <c r="C29" s="119"/>
      <c r="D29" s="119"/>
      <c r="E29" s="119"/>
      <c r="F29" s="119"/>
    </row>
    <row r="30" spans="1:6" ht="20.100000000000001" customHeight="1" x14ac:dyDescent="0.25">
      <c r="A30" s="158"/>
      <c r="B30" s="159" t="s">
        <v>152</v>
      </c>
      <c r="C30" s="239">
        <f>SUM(C28:C29)</f>
        <v>0</v>
      </c>
      <c r="D30" s="160">
        <f>SUM(D28:D29)</f>
        <v>5000000</v>
      </c>
      <c r="E30" s="239">
        <f>SUM(E28:E29)</f>
        <v>7572520</v>
      </c>
      <c r="F30" s="239">
        <f>SUM(F28:F29)</f>
        <v>7572520</v>
      </c>
    </row>
    <row r="31" spans="1:6" ht="20.100000000000001" customHeight="1" x14ac:dyDescent="0.25">
      <c r="A31" s="20" t="s">
        <v>116</v>
      </c>
      <c r="B31" s="31" t="s">
        <v>117</v>
      </c>
      <c r="C31" s="120"/>
      <c r="D31" s="120"/>
      <c r="E31" s="120"/>
      <c r="F31" s="120"/>
    </row>
    <row r="32" spans="1:6" ht="20.100000000000001" customHeight="1" x14ac:dyDescent="0.2">
      <c r="A32" s="110" t="s">
        <v>227</v>
      </c>
      <c r="B32" s="102" t="s">
        <v>235</v>
      </c>
      <c r="C32" s="119">
        <v>900000</v>
      </c>
      <c r="D32" s="119">
        <f>'3.a.számú melléklet'!V89</f>
        <v>570000</v>
      </c>
      <c r="E32" s="119">
        <f>'3.a.számú melléklet'!W89</f>
        <v>570000</v>
      </c>
      <c r="F32" s="119">
        <f>'3.a.számú melléklet'!X89</f>
        <v>570000</v>
      </c>
    </row>
    <row r="33" spans="1:6" ht="20.100000000000001" customHeight="1" x14ac:dyDescent="0.2">
      <c r="A33" s="110" t="s">
        <v>228</v>
      </c>
      <c r="B33" s="102" t="s">
        <v>229</v>
      </c>
      <c r="C33" s="119"/>
      <c r="D33" s="119">
        <f>'3.a.számú melléklet'!Y89</f>
        <v>10000</v>
      </c>
      <c r="E33" s="119">
        <f>'3.a.számú melléklet'!Z89</f>
        <v>5011000</v>
      </c>
      <c r="F33" s="119">
        <f>'3.a.számú melléklet'!AA89</f>
        <v>5011000</v>
      </c>
    </row>
    <row r="34" spans="1:6" ht="20.100000000000001" customHeight="1" x14ac:dyDescent="0.25">
      <c r="A34" s="158"/>
      <c r="B34" s="159" t="s">
        <v>153</v>
      </c>
      <c r="C34" s="239">
        <f>SUM(C32:C33)</f>
        <v>900000</v>
      </c>
      <c r="D34" s="160">
        <f>SUM(D32:D33)</f>
        <v>580000</v>
      </c>
      <c r="E34" s="239">
        <f>SUM(E32:E33)</f>
        <v>5581000</v>
      </c>
      <c r="F34" s="239">
        <f>SUM(F32:F33)</f>
        <v>5581000</v>
      </c>
    </row>
    <row r="35" spans="1:6" ht="20.100000000000001" customHeight="1" x14ac:dyDescent="0.25">
      <c r="A35" s="21" t="s">
        <v>118</v>
      </c>
      <c r="B35" s="31" t="s">
        <v>119</v>
      </c>
      <c r="C35" s="120"/>
      <c r="D35" s="120"/>
      <c r="E35" s="120"/>
      <c r="F35" s="120"/>
    </row>
    <row r="36" spans="1:6" ht="20.100000000000001" customHeight="1" x14ac:dyDescent="0.2">
      <c r="A36" s="118" t="s">
        <v>230</v>
      </c>
      <c r="B36" s="104" t="s">
        <v>370</v>
      </c>
      <c r="C36" s="123">
        <v>1500000</v>
      </c>
      <c r="D36" s="123">
        <f>'3.a.számú melléklet'!AH89</f>
        <v>880000</v>
      </c>
      <c r="E36" s="123">
        <f>'3.a.számú melléklet'!AI89</f>
        <v>880000</v>
      </c>
      <c r="F36" s="123">
        <f>'3.a.számú melléklet'!AJ89</f>
        <v>880000</v>
      </c>
    </row>
    <row r="37" spans="1:6" ht="20.100000000000001" customHeight="1" x14ac:dyDescent="0.2">
      <c r="A37" s="118" t="s">
        <v>231</v>
      </c>
      <c r="B37" s="104" t="s">
        <v>232</v>
      </c>
      <c r="C37" s="123">
        <v>641000</v>
      </c>
      <c r="D37" s="123">
        <f>'3.a.számú melléklet'!AK89</f>
        <v>509844</v>
      </c>
      <c r="E37" s="123">
        <f>'3.a.számú melléklet'!AL89</f>
        <v>816025</v>
      </c>
      <c r="F37" s="123">
        <f>'3.a.számú melléklet'!AM89</f>
        <v>816025</v>
      </c>
    </row>
    <row r="38" spans="1:6" ht="20.100000000000001" customHeight="1" x14ac:dyDescent="0.25">
      <c r="A38" s="165"/>
      <c r="B38" s="159" t="s">
        <v>154</v>
      </c>
      <c r="C38" s="166">
        <f>SUM(C36:C37)</f>
        <v>2141000</v>
      </c>
      <c r="D38" s="166">
        <f>SUM(D36:D37)</f>
        <v>1389844</v>
      </c>
      <c r="E38" s="166">
        <f>SUM(E36:E37)</f>
        <v>1696025</v>
      </c>
      <c r="F38" s="166">
        <f>SUM(F36:F37)</f>
        <v>1696025</v>
      </c>
    </row>
    <row r="39" spans="1:6" ht="20.100000000000001" customHeight="1" x14ac:dyDescent="0.25">
      <c r="A39" s="168" t="s">
        <v>120</v>
      </c>
      <c r="B39" s="169" t="s">
        <v>121</v>
      </c>
      <c r="C39" s="170">
        <f>C14+C25+C26+C34+C38</f>
        <v>903501335</v>
      </c>
      <c r="D39" s="170">
        <f>D14+D17+D25+D26+D30+D34+D38</f>
        <v>896882093</v>
      </c>
      <c r="E39" s="170">
        <f>E14+E17+E25+E26+E30+E34+E38</f>
        <v>970448038</v>
      </c>
      <c r="F39" s="170">
        <f>F14+F17+F25+F26+F30+F34+F38</f>
        <v>980031468</v>
      </c>
    </row>
    <row r="40" spans="1:6" ht="20.100000000000001" customHeight="1" x14ac:dyDescent="0.25">
      <c r="A40" s="164" t="s">
        <v>562</v>
      </c>
      <c r="B40" s="159" t="s">
        <v>563</v>
      </c>
      <c r="C40" s="239">
        <v>77352000</v>
      </c>
      <c r="D40" s="239">
        <f>'3.a.számú melléklet'!AT89+'3.a.számú melléklet'!AW89</f>
        <v>231522907</v>
      </c>
      <c r="E40" s="239">
        <f>'3.a.számú melléklet'!AO89+'3.a.számú melléklet'!AR89+'3.a.számú melléklet'!AU89+'3.a.számú melléklet'!AX89</f>
        <v>384784046</v>
      </c>
      <c r="F40" s="239">
        <f>'3.a.számú melléklet'!AV89+'3.a.számú melléklet'!AY89</f>
        <v>384784046</v>
      </c>
    </row>
    <row r="41" spans="1:6" ht="20.100000000000001" customHeight="1" x14ac:dyDescent="0.25">
      <c r="A41" s="564" t="s">
        <v>157</v>
      </c>
      <c r="B41" s="565"/>
      <c r="C41" s="167">
        <f>C39+C40</f>
        <v>980853335</v>
      </c>
      <c r="D41" s="167">
        <f>D39+D40</f>
        <v>1128405000</v>
      </c>
      <c r="E41" s="167">
        <f>E39+E40</f>
        <v>1355232084</v>
      </c>
      <c r="F41" s="167">
        <f>F39+F40</f>
        <v>1364815514</v>
      </c>
    </row>
    <row r="42" spans="1:6" ht="25.5" customHeight="1" x14ac:dyDescent="0.2">
      <c r="A42" s="39" t="s">
        <v>159</v>
      </c>
      <c r="B42" s="87" t="s">
        <v>233</v>
      </c>
      <c r="C42" s="284"/>
      <c r="D42" s="284"/>
      <c r="E42" s="284"/>
      <c r="F42" s="284"/>
    </row>
    <row r="43" spans="1:6" ht="20.100000000000001" customHeight="1" x14ac:dyDescent="0.2">
      <c r="A43" s="57" t="s">
        <v>122</v>
      </c>
      <c r="B43" s="38" t="s">
        <v>160</v>
      </c>
      <c r="C43" s="124"/>
      <c r="D43" s="124"/>
      <c r="E43" s="124"/>
      <c r="F43" s="124"/>
    </row>
    <row r="44" spans="1:6" ht="20.100000000000001" customHeight="1" x14ac:dyDescent="0.2">
      <c r="A44" s="16" t="s">
        <v>123</v>
      </c>
      <c r="B44" s="38" t="s">
        <v>124</v>
      </c>
      <c r="C44" s="124">
        <v>182696815</v>
      </c>
      <c r="D44" s="124">
        <v>193009646</v>
      </c>
      <c r="E44" s="124">
        <v>223977233</v>
      </c>
      <c r="F44" s="124">
        <v>26886845</v>
      </c>
    </row>
    <row r="45" spans="1:6" ht="20.100000000000001" customHeight="1" x14ac:dyDescent="0.2">
      <c r="A45" s="57" t="s">
        <v>125</v>
      </c>
      <c r="B45" s="38" t="s">
        <v>126</v>
      </c>
      <c r="C45" s="125">
        <v>26961000</v>
      </c>
      <c r="D45" s="125">
        <v>28825275</v>
      </c>
      <c r="E45" s="125">
        <v>28825275</v>
      </c>
      <c r="F45" s="125">
        <v>10583365</v>
      </c>
    </row>
    <row r="46" spans="1:6" ht="17.25" customHeight="1" x14ac:dyDescent="0.2">
      <c r="A46" s="176"/>
      <c r="B46" s="177" t="s">
        <v>161</v>
      </c>
      <c r="C46" s="178">
        <f>SUM(C44:C45)</f>
        <v>209657815</v>
      </c>
      <c r="D46" s="178">
        <f>'4.számú melléklet'!E83</f>
        <v>221834921</v>
      </c>
      <c r="E46" s="178">
        <f>'4.számú melléklet'!F83</f>
        <v>252802508</v>
      </c>
      <c r="F46" s="178">
        <f>'4.számú melléklet'!G83</f>
        <v>255262456</v>
      </c>
    </row>
    <row r="47" spans="1:6" ht="20.100000000000001" customHeight="1" x14ac:dyDescent="0.2">
      <c r="A47" s="176" t="s">
        <v>127</v>
      </c>
      <c r="B47" s="177" t="s">
        <v>162</v>
      </c>
      <c r="C47" s="179">
        <v>56398052</v>
      </c>
      <c r="D47" s="179">
        <f>'4.számú melléklet'!H83</f>
        <v>52720046</v>
      </c>
      <c r="E47" s="179">
        <f>'4.számú melléklet'!I83</f>
        <v>56465649</v>
      </c>
      <c r="F47" s="179">
        <f>'4.számú melléklet'!J83</f>
        <v>57006838</v>
      </c>
    </row>
    <row r="48" spans="1:6" ht="20.100000000000001" customHeight="1" x14ac:dyDescent="0.2">
      <c r="A48" s="180" t="s">
        <v>128</v>
      </c>
      <c r="B48" s="177" t="s">
        <v>129</v>
      </c>
      <c r="C48" s="179">
        <v>414368294</v>
      </c>
      <c r="D48" s="179">
        <f>'4.számú melléklet'!K83</f>
        <v>411780530</v>
      </c>
      <c r="E48" s="179">
        <f>'4.számú melléklet'!L83</f>
        <v>423980750</v>
      </c>
      <c r="F48" s="179">
        <f>'4.számú melléklet'!M83</f>
        <v>427852515</v>
      </c>
    </row>
    <row r="49" spans="1:6" ht="20.100000000000001" customHeight="1" x14ac:dyDescent="0.2">
      <c r="A49" s="180" t="s">
        <v>130</v>
      </c>
      <c r="B49" s="177" t="s">
        <v>35</v>
      </c>
      <c r="C49" s="179">
        <v>7000000</v>
      </c>
      <c r="D49" s="179">
        <f>'4.számú melléklet'!N83</f>
        <v>8500000</v>
      </c>
      <c r="E49" s="179">
        <f>'4.számú melléklet'!O83</f>
        <v>8500000</v>
      </c>
      <c r="F49" s="179">
        <f>'4.számú melléklet'!P83</f>
        <v>8660000</v>
      </c>
    </row>
    <row r="50" spans="1:6" ht="20.100000000000001" customHeight="1" x14ac:dyDescent="0.2">
      <c r="A50" s="180" t="s">
        <v>131</v>
      </c>
      <c r="B50" s="177" t="s">
        <v>132</v>
      </c>
      <c r="C50" s="179">
        <v>168539500</v>
      </c>
      <c r="D50" s="179">
        <v>293104000</v>
      </c>
      <c r="E50" s="179">
        <f>'4.számú melléklet'!R83+'4.számú melléklet'!U83+'4.számú melléklet'!X83+'4.számú melléklet'!AA83+'4.számú melléklet'!AD83</f>
        <v>313761988</v>
      </c>
      <c r="F50" s="179">
        <f>'4.számú melléklet'!S83+'4.számú melléklet'!V83+'4.számú melléklet'!Y83+'4.számú melléklet'!AB83+'4.számú melléklet'!AE83</f>
        <v>318921251</v>
      </c>
    </row>
    <row r="51" spans="1:6" ht="20.100000000000001" customHeight="1" x14ac:dyDescent="0.2">
      <c r="A51" s="180"/>
      <c r="B51" s="177" t="s">
        <v>340</v>
      </c>
      <c r="C51" s="179">
        <v>68338000</v>
      </c>
      <c r="D51" s="179">
        <v>204110000</v>
      </c>
      <c r="E51" s="179">
        <f>'4.számú melléklet'!AD83</f>
        <v>188239236</v>
      </c>
      <c r="F51" s="179">
        <v>189508653</v>
      </c>
    </row>
    <row r="52" spans="1:6" ht="20.100000000000001" customHeight="1" x14ac:dyDescent="0.25">
      <c r="A52" s="173"/>
      <c r="B52" s="174" t="s">
        <v>163</v>
      </c>
      <c r="C52" s="175">
        <f>C46+C47+C48+C49+C50</f>
        <v>855963661</v>
      </c>
      <c r="D52" s="175">
        <f>D46+D47+D48+D49+D50</f>
        <v>987939497</v>
      </c>
      <c r="E52" s="175">
        <f>E46+E47+E48+E49+E50</f>
        <v>1055510895</v>
      </c>
      <c r="F52" s="175">
        <f>F46+F47+F48+F49+F50</f>
        <v>1067703060</v>
      </c>
    </row>
    <row r="53" spans="1:6" ht="20.100000000000001" customHeight="1" x14ac:dyDescent="0.25">
      <c r="A53" s="171" t="s">
        <v>133</v>
      </c>
      <c r="B53" s="181" t="s">
        <v>134</v>
      </c>
      <c r="C53" s="172">
        <v>86085000</v>
      </c>
      <c r="D53" s="172">
        <v>71467985</v>
      </c>
      <c r="E53" s="172">
        <f>'4.számú melléklet'!AI83</f>
        <v>81156653</v>
      </c>
      <c r="F53" s="172">
        <f>'4.számú melléklet'!AJ83</f>
        <v>79297145</v>
      </c>
    </row>
    <row r="54" spans="1:6" ht="20.100000000000001" customHeight="1" x14ac:dyDescent="0.25">
      <c r="A54" s="171" t="s">
        <v>135</v>
      </c>
      <c r="B54" s="181" t="s">
        <v>54</v>
      </c>
      <c r="C54" s="172">
        <v>8585000</v>
      </c>
      <c r="D54" s="172">
        <f>'4.számú melléklet'!AK83</f>
        <v>42494750</v>
      </c>
      <c r="E54" s="172">
        <f>'4.számú melléklet'!AL83</f>
        <v>52061768</v>
      </c>
      <c r="F54" s="172">
        <f>'4.számú melléklet'!AM83</f>
        <v>51312541</v>
      </c>
    </row>
    <row r="55" spans="1:6" ht="20.100000000000001" customHeight="1" x14ac:dyDescent="0.25">
      <c r="A55" s="171" t="s">
        <v>136</v>
      </c>
      <c r="B55" s="181" t="s">
        <v>137</v>
      </c>
      <c r="C55" s="172">
        <v>3905000</v>
      </c>
      <c r="D55" s="172">
        <f>'4.számú melléklet'!AN83+'4.számú melléklet'!AQ83+'4.számú melléklet'!AT83+'4.számú melléklet'!AU83</f>
        <v>6810000</v>
      </c>
      <c r="E55" s="172">
        <f>'4.számú melléklet'!AO83+'4.számú melléklet'!AR83+'4.számú melléklet'!AU83</f>
        <v>3905000</v>
      </c>
      <c r="F55" s="172">
        <v>3905000</v>
      </c>
    </row>
    <row r="56" spans="1:6" ht="20.100000000000001" customHeight="1" x14ac:dyDescent="0.25">
      <c r="A56" s="173"/>
      <c r="B56" s="182" t="s">
        <v>164</v>
      </c>
      <c r="C56" s="175">
        <f>C53+C54+C55</f>
        <v>98575000</v>
      </c>
      <c r="D56" s="175">
        <f>D53+D54+D55</f>
        <v>120772735</v>
      </c>
      <c r="E56" s="175">
        <f>E53+E54+E55</f>
        <v>137123421</v>
      </c>
      <c r="F56" s="175">
        <f>F53+F54+F55</f>
        <v>134514686</v>
      </c>
    </row>
    <row r="57" spans="1:6" ht="20.100000000000001" customHeight="1" x14ac:dyDescent="0.25">
      <c r="A57" s="40" t="s">
        <v>289</v>
      </c>
      <c r="B57" s="390" t="s">
        <v>290</v>
      </c>
      <c r="C57" s="391">
        <f>C52+C56</f>
        <v>954538661</v>
      </c>
      <c r="D57" s="391">
        <f>D52+D56</f>
        <v>1108712232</v>
      </c>
      <c r="E57" s="391">
        <f>E52+E56</f>
        <v>1192634316</v>
      </c>
      <c r="F57" s="391">
        <f>F52+F56</f>
        <v>1202217746</v>
      </c>
    </row>
    <row r="58" spans="1:6" ht="20.100000000000001" customHeight="1" x14ac:dyDescent="0.25">
      <c r="A58" s="40" t="s">
        <v>165</v>
      </c>
      <c r="B58" s="37" t="s">
        <v>166</v>
      </c>
      <c r="C58" s="126">
        <v>26314674</v>
      </c>
      <c r="D58" s="126">
        <f>'4.számú melléklet'!AW83+'4.számú melléklet'!AZ83+'4.számú melléklet'!BC83</f>
        <v>22597768</v>
      </c>
      <c r="E58" s="126">
        <f>'4.számú melléklet'!AX83+'4.számú melléklet'!BA83+'4.számú melléklet'!BD83</f>
        <v>162597768</v>
      </c>
      <c r="F58" s="126">
        <f>'4.számú melléklet'!AY83+'4.számú melléklet'!BB83+'4.számú melléklet'!BE83</f>
        <v>162597768</v>
      </c>
    </row>
    <row r="59" spans="1:6" ht="20.100000000000001" customHeight="1" x14ac:dyDescent="0.25">
      <c r="A59" s="558" t="s">
        <v>167</v>
      </c>
      <c r="B59" s="559"/>
      <c r="C59" s="127">
        <f>C52+C56+C58</f>
        <v>980853335</v>
      </c>
      <c r="D59" s="127">
        <f>D52+D56+D58</f>
        <v>1131310000</v>
      </c>
      <c r="E59" s="127">
        <f>E52+E56+E58</f>
        <v>1355232084</v>
      </c>
      <c r="F59" s="127">
        <f>F52+F56+F58</f>
        <v>1364815514</v>
      </c>
    </row>
    <row r="60" spans="1:6" ht="15" x14ac:dyDescent="0.2">
      <c r="A60" s="12"/>
      <c r="B60" s="12"/>
      <c r="C60" s="12"/>
      <c r="E60" s="420"/>
    </row>
    <row r="61" spans="1:6" ht="14.25" x14ac:dyDescent="0.2">
      <c r="A61" s="19"/>
      <c r="B61" s="19"/>
      <c r="C61" s="19"/>
    </row>
    <row r="62" spans="1:6" ht="14.25" x14ac:dyDescent="0.2">
      <c r="A62" s="19"/>
      <c r="B62" s="19"/>
      <c r="C62" s="19"/>
    </row>
    <row r="63" spans="1:6" ht="14.25" x14ac:dyDescent="0.2">
      <c r="A63" s="19"/>
      <c r="B63" s="19"/>
      <c r="C63" s="19"/>
    </row>
    <row r="64" spans="1:6" ht="14.25" x14ac:dyDescent="0.2">
      <c r="A64" s="19"/>
      <c r="B64" s="19"/>
      <c r="C64" s="19"/>
    </row>
    <row r="65" spans="1:3" ht="14.25" x14ac:dyDescent="0.2">
      <c r="A65" s="19"/>
      <c r="B65" s="19"/>
      <c r="C65" s="19"/>
    </row>
    <row r="66" spans="1:3" ht="14.25" x14ac:dyDescent="0.2">
      <c r="A66" s="19"/>
      <c r="B66" s="19"/>
      <c r="C66" s="19"/>
    </row>
    <row r="67" spans="1:3" ht="14.25" x14ac:dyDescent="0.2">
      <c r="A67" s="19"/>
      <c r="B67" s="19"/>
      <c r="C67" s="19"/>
    </row>
    <row r="68" spans="1:3" ht="14.25" x14ac:dyDescent="0.2">
      <c r="A68" s="19"/>
      <c r="B68" s="19"/>
      <c r="C68" s="19"/>
    </row>
    <row r="69" spans="1:3" ht="14.25" x14ac:dyDescent="0.2">
      <c r="A69" s="19"/>
      <c r="B69" s="19"/>
      <c r="C69" s="19"/>
    </row>
    <row r="70" spans="1:3" ht="14.25" x14ac:dyDescent="0.2">
      <c r="A70" s="19"/>
      <c r="B70" s="19"/>
      <c r="C70" s="19"/>
    </row>
    <row r="71" spans="1:3" ht="14.25" x14ac:dyDescent="0.2">
      <c r="A71" s="19"/>
      <c r="B71" s="19"/>
      <c r="C71" s="19"/>
    </row>
    <row r="72" spans="1:3" ht="14.25" x14ac:dyDescent="0.2">
      <c r="A72" s="19"/>
      <c r="B72" s="19"/>
      <c r="C72" s="19"/>
    </row>
    <row r="73" spans="1:3" ht="14.25" x14ac:dyDescent="0.2">
      <c r="A73" s="19"/>
      <c r="B73" s="19"/>
      <c r="C73" s="19"/>
    </row>
    <row r="74" spans="1:3" ht="14.25" x14ac:dyDescent="0.2">
      <c r="A74" s="19"/>
      <c r="B74" s="19"/>
      <c r="C74" s="19"/>
    </row>
    <row r="75" spans="1:3" ht="14.25" x14ac:dyDescent="0.2">
      <c r="A75" s="19"/>
      <c r="B75" s="19"/>
      <c r="C75" s="19"/>
    </row>
    <row r="76" spans="1:3" ht="14.25" x14ac:dyDescent="0.2">
      <c r="A76" s="19"/>
      <c r="B76" s="19"/>
      <c r="C76" s="19"/>
    </row>
    <row r="77" spans="1:3" ht="14.25" x14ac:dyDescent="0.2">
      <c r="A77" s="19"/>
      <c r="B77" s="19"/>
      <c r="C77" s="19"/>
    </row>
    <row r="78" spans="1:3" ht="14.25" x14ac:dyDescent="0.2">
      <c r="A78" s="19"/>
      <c r="B78" s="19"/>
      <c r="C78" s="19"/>
    </row>
    <row r="79" spans="1:3" ht="14.25" x14ac:dyDescent="0.2">
      <c r="A79" s="19"/>
      <c r="B79" s="19"/>
      <c r="C79" s="19"/>
    </row>
    <row r="80" spans="1:3" ht="14.25" x14ac:dyDescent="0.2">
      <c r="A80" s="19"/>
      <c r="B80" s="19"/>
      <c r="C80" s="19"/>
    </row>
    <row r="81" spans="1:3" ht="14.25" x14ac:dyDescent="0.2">
      <c r="A81" s="19"/>
      <c r="B81" s="19"/>
      <c r="C81" s="19"/>
    </row>
    <row r="82" spans="1:3" ht="14.25" x14ac:dyDescent="0.2">
      <c r="A82" s="19"/>
      <c r="B82" s="19"/>
      <c r="C82" s="19"/>
    </row>
    <row r="83" spans="1:3" ht="14.25" x14ac:dyDescent="0.2">
      <c r="A83" s="19"/>
      <c r="B83" s="19"/>
      <c r="C83" s="19"/>
    </row>
    <row r="84" spans="1:3" ht="14.25" x14ac:dyDescent="0.2">
      <c r="A84" s="19"/>
      <c r="B84" s="19"/>
      <c r="C84" s="19"/>
    </row>
    <row r="85" spans="1:3" ht="14.25" x14ac:dyDescent="0.2">
      <c r="A85" s="19"/>
      <c r="B85" s="19"/>
      <c r="C85" s="19"/>
    </row>
    <row r="86" spans="1:3" ht="14.25" x14ac:dyDescent="0.2">
      <c r="A86" s="19"/>
      <c r="B86" s="19"/>
      <c r="C86" s="19"/>
    </row>
    <row r="87" spans="1:3" ht="14.25" x14ac:dyDescent="0.2">
      <c r="A87" s="19"/>
      <c r="B87" s="19"/>
      <c r="C87" s="19"/>
    </row>
    <row r="88" spans="1:3" ht="14.25" x14ac:dyDescent="0.2">
      <c r="A88" s="19"/>
      <c r="B88" s="19"/>
      <c r="C88" s="19"/>
    </row>
    <row r="89" spans="1:3" ht="14.25" x14ac:dyDescent="0.2">
      <c r="A89" s="19"/>
      <c r="B89" s="19"/>
      <c r="C89" s="19"/>
    </row>
    <row r="90" spans="1:3" ht="14.25" x14ac:dyDescent="0.2">
      <c r="A90" s="19"/>
      <c r="B90" s="19"/>
      <c r="C90" s="19"/>
    </row>
    <row r="91" spans="1:3" ht="14.25" x14ac:dyDescent="0.2">
      <c r="A91" s="19"/>
      <c r="B91" s="19"/>
      <c r="C91" s="19"/>
    </row>
    <row r="92" spans="1:3" ht="14.25" x14ac:dyDescent="0.2">
      <c r="A92" s="19"/>
      <c r="B92" s="19"/>
      <c r="C92" s="19"/>
    </row>
    <row r="93" spans="1:3" ht="14.25" x14ac:dyDescent="0.2">
      <c r="A93" s="19"/>
      <c r="B93" s="19"/>
      <c r="C93" s="19"/>
    </row>
    <row r="94" spans="1:3" ht="14.25" x14ac:dyDescent="0.2">
      <c r="A94" s="19"/>
      <c r="B94" s="19"/>
      <c r="C94" s="19"/>
    </row>
    <row r="95" spans="1:3" ht="14.25" x14ac:dyDescent="0.2">
      <c r="A95" s="19"/>
      <c r="B95" s="19"/>
      <c r="C95" s="19"/>
    </row>
    <row r="96" spans="1:3" ht="14.25" x14ac:dyDescent="0.2">
      <c r="A96" s="19"/>
      <c r="B96" s="19"/>
      <c r="C96" s="19"/>
    </row>
    <row r="97" spans="1:3" ht="14.25" x14ac:dyDescent="0.2">
      <c r="A97" s="19"/>
      <c r="B97" s="19"/>
      <c r="C97" s="19"/>
    </row>
    <row r="98" spans="1:3" ht="14.25" x14ac:dyDescent="0.2">
      <c r="A98" s="19"/>
      <c r="B98" s="19"/>
      <c r="C98" s="19"/>
    </row>
    <row r="99" spans="1:3" ht="14.25" x14ac:dyDescent="0.2">
      <c r="A99" s="19"/>
      <c r="B99" s="19"/>
      <c r="C99" s="19"/>
    </row>
    <row r="100" spans="1:3" ht="14.25" x14ac:dyDescent="0.2">
      <c r="A100" s="19"/>
      <c r="B100" s="19"/>
      <c r="C100" s="19"/>
    </row>
    <row r="101" spans="1:3" ht="14.25" x14ac:dyDescent="0.2">
      <c r="A101" s="19"/>
      <c r="B101" s="19"/>
      <c r="C101" s="19"/>
    </row>
    <row r="102" spans="1:3" ht="14.25" x14ac:dyDescent="0.2">
      <c r="A102" s="19"/>
      <c r="B102" s="19"/>
      <c r="C102" s="19"/>
    </row>
    <row r="103" spans="1:3" ht="14.25" x14ac:dyDescent="0.2">
      <c r="A103" s="19"/>
      <c r="B103" s="19"/>
      <c r="C103" s="19"/>
    </row>
    <row r="104" spans="1:3" ht="14.25" x14ac:dyDescent="0.2">
      <c r="A104" s="19"/>
      <c r="B104" s="19"/>
      <c r="C104" s="19"/>
    </row>
    <row r="105" spans="1:3" ht="14.25" x14ac:dyDescent="0.2">
      <c r="A105" s="19"/>
      <c r="B105" s="19"/>
      <c r="C105" s="19"/>
    </row>
    <row r="106" spans="1:3" ht="14.25" x14ac:dyDescent="0.2">
      <c r="A106" s="19"/>
      <c r="B106" s="19"/>
      <c r="C106" s="19"/>
    </row>
    <row r="107" spans="1:3" ht="14.25" x14ac:dyDescent="0.2">
      <c r="A107" s="19"/>
      <c r="B107" s="19"/>
      <c r="C107" s="19"/>
    </row>
    <row r="108" spans="1:3" ht="14.25" x14ac:dyDescent="0.2">
      <c r="A108" s="19"/>
      <c r="B108" s="19"/>
      <c r="C108" s="19"/>
    </row>
    <row r="109" spans="1:3" ht="14.25" x14ac:dyDescent="0.2">
      <c r="A109" s="19"/>
      <c r="B109" s="19"/>
      <c r="C109" s="19"/>
    </row>
    <row r="110" spans="1:3" ht="14.25" x14ac:dyDescent="0.2">
      <c r="A110" s="19"/>
      <c r="B110" s="19"/>
      <c r="C110" s="19"/>
    </row>
    <row r="111" spans="1:3" ht="14.25" x14ac:dyDescent="0.2">
      <c r="A111" s="19"/>
      <c r="B111" s="19"/>
      <c r="C111" s="19"/>
    </row>
    <row r="112" spans="1:3" ht="14.25" x14ac:dyDescent="0.2">
      <c r="A112" s="19"/>
      <c r="B112" s="19"/>
      <c r="C112" s="19"/>
    </row>
    <row r="113" spans="1:3" ht="14.25" x14ac:dyDescent="0.2">
      <c r="A113" s="19"/>
      <c r="B113" s="19"/>
      <c r="C113" s="19"/>
    </row>
    <row r="114" spans="1:3" ht="14.25" x14ac:dyDescent="0.2">
      <c r="A114" s="19"/>
      <c r="B114" s="19"/>
      <c r="C114" s="19"/>
    </row>
    <row r="115" spans="1:3" ht="14.25" x14ac:dyDescent="0.2">
      <c r="A115" s="19"/>
      <c r="B115" s="19"/>
      <c r="C115" s="19"/>
    </row>
    <row r="116" spans="1:3" ht="14.25" x14ac:dyDescent="0.2">
      <c r="A116" s="19"/>
      <c r="B116" s="19"/>
      <c r="C116" s="19"/>
    </row>
    <row r="117" spans="1:3" ht="14.25" x14ac:dyDescent="0.2">
      <c r="A117" s="19"/>
      <c r="B117" s="19"/>
      <c r="C117" s="19"/>
    </row>
    <row r="118" spans="1:3" ht="14.25" x14ac:dyDescent="0.2">
      <c r="A118" s="19"/>
      <c r="B118" s="19"/>
      <c r="C118" s="19"/>
    </row>
    <row r="119" spans="1:3" ht="14.25" x14ac:dyDescent="0.2">
      <c r="A119" s="19"/>
      <c r="B119" s="19"/>
      <c r="C119" s="19"/>
    </row>
    <row r="120" spans="1:3" ht="14.25" x14ac:dyDescent="0.2">
      <c r="A120" s="19"/>
      <c r="B120" s="19"/>
      <c r="C120" s="19"/>
    </row>
    <row r="121" spans="1:3" ht="14.25" x14ac:dyDescent="0.2">
      <c r="A121" s="19"/>
      <c r="B121" s="19"/>
      <c r="C121" s="19"/>
    </row>
    <row r="122" spans="1:3" ht="14.25" x14ac:dyDescent="0.2">
      <c r="A122" s="19"/>
      <c r="B122" s="19"/>
      <c r="C122" s="19"/>
    </row>
    <row r="123" spans="1:3" ht="14.25" x14ac:dyDescent="0.2">
      <c r="A123" s="19"/>
      <c r="B123" s="19"/>
      <c r="C123" s="19"/>
    </row>
    <row r="124" spans="1:3" ht="14.25" x14ac:dyDescent="0.2">
      <c r="A124" s="19"/>
      <c r="B124" s="19"/>
      <c r="C124" s="19"/>
    </row>
    <row r="125" spans="1:3" ht="14.25" x14ac:dyDescent="0.2">
      <c r="A125" s="19"/>
      <c r="B125" s="19"/>
      <c r="C125" s="19"/>
    </row>
    <row r="126" spans="1:3" ht="14.25" x14ac:dyDescent="0.2">
      <c r="A126" s="19"/>
      <c r="B126" s="19"/>
      <c r="C126" s="19"/>
    </row>
    <row r="127" spans="1:3" ht="14.25" x14ac:dyDescent="0.2">
      <c r="A127" s="19"/>
      <c r="B127" s="19"/>
      <c r="C127" s="19"/>
    </row>
    <row r="128" spans="1:3" ht="14.25" x14ac:dyDescent="0.2">
      <c r="A128" s="19"/>
      <c r="B128" s="19"/>
      <c r="C128" s="19"/>
    </row>
    <row r="129" spans="1:3" ht="14.25" x14ac:dyDescent="0.2">
      <c r="A129" s="19"/>
      <c r="B129" s="19"/>
      <c r="C129" s="19"/>
    </row>
    <row r="130" spans="1:3" ht="14.25" x14ac:dyDescent="0.2">
      <c r="A130" s="19"/>
      <c r="B130" s="19"/>
      <c r="C130" s="19"/>
    </row>
    <row r="131" spans="1:3" ht="14.25" x14ac:dyDescent="0.2">
      <c r="A131" s="19"/>
      <c r="B131" s="19"/>
      <c r="C131" s="19"/>
    </row>
    <row r="132" spans="1:3" ht="14.25" x14ac:dyDescent="0.2">
      <c r="A132" s="19"/>
      <c r="B132" s="19"/>
      <c r="C132" s="19"/>
    </row>
    <row r="133" spans="1:3" ht="14.25" x14ac:dyDescent="0.2">
      <c r="A133" s="19"/>
      <c r="B133" s="19"/>
      <c r="C133" s="19"/>
    </row>
    <row r="134" spans="1:3" ht="14.25" x14ac:dyDescent="0.2">
      <c r="A134" s="19"/>
      <c r="B134" s="19"/>
      <c r="C134" s="19"/>
    </row>
    <row r="135" spans="1:3" ht="14.25" x14ac:dyDescent="0.2">
      <c r="A135" s="19"/>
      <c r="B135" s="19"/>
      <c r="C135" s="19"/>
    </row>
    <row r="136" spans="1:3" ht="14.25" x14ac:dyDescent="0.2">
      <c r="A136" s="19"/>
      <c r="B136" s="19"/>
      <c r="C136" s="19"/>
    </row>
    <row r="137" spans="1:3" ht="14.25" x14ac:dyDescent="0.2">
      <c r="A137" s="19"/>
      <c r="B137" s="19"/>
      <c r="C137" s="19"/>
    </row>
    <row r="138" spans="1:3" ht="14.25" x14ac:dyDescent="0.2">
      <c r="A138" s="19"/>
      <c r="B138" s="19"/>
      <c r="C138" s="19"/>
    </row>
    <row r="139" spans="1:3" ht="14.25" x14ac:dyDescent="0.2">
      <c r="A139" s="19"/>
      <c r="B139" s="19"/>
      <c r="C139" s="19"/>
    </row>
    <row r="140" spans="1:3" ht="14.25" x14ac:dyDescent="0.2">
      <c r="A140" s="19"/>
      <c r="B140" s="19"/>
      <c r="C140" s="19"/>
    </row>
    <row r="141" spans="1:3" ht="14.25" x14ac:dyDescent="0.2">
      <c r="A141" s="19"/>
      <c r="B141" s="19"/>
      <c r="C141" s="19"/>
    </row>
    <row r="142" spans="1:3" ht="14.25" x14ac:dyDescent="0.2">
      <c r="A142" s="19"/>
      <c r="B142" s="19"/>
      <c r="C142" s="19"/>
    </row>
    <row r="143" spans="1:3" ht="14.25" x14ac:dyDescent="0.2">
      <c r="A143" s="19"/>
      <c r="B143" s="19"/>
      <c r="C143" s="19"/>
    </row>
    <row r="144" spans="1:3" ht="14.25" x14ac:dyDescent="0.2">
      <c r="A144" s="19"/>
      <c r="B144" s="19"/>
      <c r="C144" s="19"/>
    </row>
    <row r="145" spans="1:3" ht="14.25" x14ac:dyDescent="0.2">
      <c r="A145" s="19"/>
      <c r="B145" s="19"/>
      <c r="C145" s="19"/>
    </row>
    <row r="146" spans="1:3" ht="14.25" x14ac:dyDescent="0.2">
      <c r="A146" s="19"/>
      <c r="B146" s="19"/>
      <c r="C146" s="19"/>
    </row>
    <row r="147" spans="1:3" ht="14.25" x14ac:dyDescent="0.2">
      <c r="A147" s="19"/>
      <c r="B147" s="19"/>
      <c r="C147" s="19"/>
    </row>
    <row r="148" spans="1:3" ht="14.25" x14ac:dyDescent="0.2">
      <c r="A148" s="19"/>
      <c r="B148" s="19"/>
      <c r="C148" s="19"/>
    </row>
    <row r="149" spans="1:3" ht="14.25" x14ac:dyDescent="0.2">
      <c r="A149" s="19"/>
      <c r="B149" s="19"/>
      <c r="C149" s="19"/>
    </row>
    <row r="150" spans="1:3" ht="14.25" x14ac:dyDescent="0.2">
      <c r="A150" s="19"/>
      <c r="B150" s="19"/>
      <c r="C150" s="19"/>
    </row>
    <row r="151" spans="1:3" ht="14.25" x14ac:dyDescent="0.2">
      <c r="A151" s="19"/>
      <c r="B151" s="19"/>
      <c r="C151" s="19"/>
    </row>
    <row r="152" spans="1:3" ht="14.25" x14ac:dyDescent="0.2">
      <c r="A152" s="19"/>
      <c r="B152" s="19"/>
      <c r="C152" s="19"/>
    </row>
    <row r="153" spans="1:3" ht="14.25" x14ac:dyDescent="0.2">
      <c r="A153" s="19"/>
      <c r="B153" s="19"/>
      <c r="C153" s="19"/>
    </row>
    <row r="154" spans="1:3" ht="14.25" x14ac:dyDescent="0.2">
      <c r="A154" s="19"/>
      <c r="B154" s="19"/>
      <c r="C154" s="19"/>
    </row>
    <row r="155" spans="1:3" ht="14.25" x14ac:dyDescent="0.2">
      <c r="A155" s="19"/>
      <c r="B155" s="19"/>
      <c r="C155" s="19"/>
    </row>
    <row r="156" spans="1:3" ht="14.25" x14ac:dyDescent="0.2">
      <c r="A156" s="19"/>
      <c r="B156" s="19"/>
      <c r="C156" s="19"/>
    </row>
    <row r="157" spans="1:3" ht="14.25" x14ac:dyDescent="0.2">
      <c r="A157" s="19"/>
      <c r="B157" s="19"/>
      <c r="C157" s="19"/>
    </row>
    <row r="158" spans="1:3" ht="14.25" x14ac:dyDescent="0.2">
      <c r="A158" s="19"/>
      <c r="B158" s="19"/>
      <c r="C158" s="19"/>
    </row>
    <row r="159" spans="1:3" ht="14.25" x14ac:dyDescent="0.2">
      <c r="A159" s="19"/>
      <c r="B159" s="19"/>
      <c r="C159" s="19"/>
    </row>
    <row r="160" spans="1:3" ht="14.25" x14ac:dyDescent="0.2">
      <c r="A160" s="19"/>
      <c r="B160" s="19"/>
      <c r="C160" s="19"/>
    </row>
    <row r="161" spans="1:3" ht="14.25" x14ac:dyDescent="0.2">
      <c r="A161" s="19"/>
      <c r="B161" s="19"/>
      <c r="C161" s="19"/>
    </row>
    <row r="162" spans="1:3" ht="14.25" x14ac:dyDescent="0.2">
      <c r="A162" s="19"/>
      <c r="B162" s="19"/>
      <c r="C162" s="19"/>
    </row>
    <row r="163" spans="1:3" ht="14.25" x14ac:dyDescent="0.2">
      <c r="A163" s="19"/>
      <c r="B163" s="19"/>
      <c r="C163" s="19"/>
    </row>
    <row r="164" spans="1:3" ht="14.25" x14ac:dyDescent="0.2">
      <c r="A164" s="19"/>
      <c r="B164" s="19"/>
      <c r="C164" s="19"/>
    </row>
    <row r="165" spans="1:3" ht="14.25" x14ac:dyDescent="0.2">
      <c r="A165" s="19"/>
      <c r="B165" s="19"/>
      <c r="C165" s="19"/>
    </row>
    <row r="166" spans="1:3" ht="14.25" x14ac:dyDescent="0.2">
      <c r="A166" s="19"/>
      <c r="B166" s="19"/>
      <c r="C166" s="19"/>
    </row>
    <row r="167" spans="1:3" ht="14.25" x14ac:dyDescent="0.2">
      <c r="A167" s="19"/>
      <c r="B167" s="19"/>
      <c r="C167" s="19"/>
    </row>
    <row r="168" spans="1:3" ht="14.25" x14ac:dyDescent="0.2">
      <c r="A168" s="19"/>
      <c r="B168" s="19"/>
      <c r="C168" s="19"/>
    </row>
    <row r="169" spans="1:3" ht="14.25" x14ac:dyDescent="0.2">
      <c r="A169" s="19"/>
      <c r="B169" s="19"/>
      <c r="C169" s="19"/>
    </row>
    <row r="170" spans="1:3" ht="14.25" x14ac:dyDescent="0.2">
      <c r="A170" s="19"/>
      <c r="B170" s="19"/>
      <c r="C170" s="19"/>
    </row>
    <row r="171" spans="1:3" ht="14.25" x14ac:dyDescent="0.2">
      <c r="A171" s="19"/>
      <c r="B171" s="19"/>
      <c r="C171" s="19"/>
    </row>
    <row r="172" spans="1:3" ht="14.25" x14ac:dyDescent="0.2">
      <c r="A172" s="19"/>
      <c r="B172" s="19"/>
      <c r="C172" s="19"/>
    </row>
    <row r="173" spans="1:3" ht="14.25" x14ac:dyDescent="0.2">
      <c r="A173" s="19"/>
      <c r="B173" s="19"/>
      <c r="C173" s="19"/>
    </row>
    <row r="174" spans="1:3" ht="14.25" x14ac:dyDescent="0.2">
      <c r="A174" s="19"/>
      <c r="B174" s="19"/>
      <c r="C174" s="19"/>
    </row>
    <row r="175" spans="1:3" ht="14.25" x14ac:dyDescent="0.2">
      <c r="A175" s="19"/>
      <c r="B175" s="19"/>
      <c r="C175" s="19"/>
    </row>
    <row r="176" spans="1:3" ht="14.25" x14ac:dyDescent="0.2">
      <c r="A176" s="19"/>
      <c r="B176" s="19"/>
      <c r="C176" s="19"/>
    </row>
    <row r="177" spans="1:3" ht="14.25" x14ac:dyDescent="0.2">
      <c r="A177" s="19"/>
      <c r="B177" s="19"/>
      <c r="C177" s="19"/>
    </row>
    <row r="178" spans="1:3" ht="14.25" x14ac:dyDescent="0.2">
      <c r="A178" s="19"/>
      <c r="B178" s="19"/>
      <c r="C178" s="19"/>
    </row>
    <row r="179" spans="1:3" ht="14.25" x14ac:dyDescent="0.2">
      <c r="A179" s="19"/>
      <c r="B179" s="19"/>
      <c r="C179" s="19"/>
    </row>
    <row r="180" spans="1:3" ht="14.25" x14ac:dyDescent="0.2">
      <c r="A180" s="19"/>
      <c r="B180" s="19"/>
      <c r="C180" s="19"/>
    </row>
    <row r="181" spans="1:3" ht="14.25" x14ac:dyDescent="0.2">
      <c r="A181" s="19"/>
      <c r="B181" s="19"/>
      <c r="C181" s="19"/>
    </row>
    <row r="182" spans="1:3" ht="14.25" x14ac:dyDescent="0.2">
      <c r="A182" s="19"/>
      <c r="B182" s="19"/>
      <c r="C182" s="19"/>
    </row>
  </sheetData>
  <mergeCells count="8">
    <mergeCell ref="A59:B59"/>
    <mergeCell ref="A1:A2"/>
    <mergeCell ref="B1:B2"/>
    <mergeCell ref="C1:C2"/>
    <mergeCell ref="F1:F2"/>
    <mergeCell ref="E1:E2"/>
    <mergeCell ref="D1:D2"/>
    <mergeCell ref="A41:B41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70" fitToHeight="0" orientation="portrait" horizontalDpi="4294967294" r:id="rId1"/>
  <headerFooter alignWithMargins="0">
    <oddHeader>&amp;C&amp;"Garamond,Félkövér"&amp;14 22/2017. (IX.15.)  számú költségvetési rendelethez
&amp;12ZALAKAROS VÁROS ÖNKORMÁNYZATA ÉS KÖLTSÉGVETÉSI SZERVEI
BEVÉTELEI ÉS KIADÁSAI ÖSSZESÍTŐJE ROVATONKÉNT   
2017. ÉVBEN&amp;14
&amp;R&amp;A
&amp;P.oldal
forintban</oddHeader>
  </headerFooter>
  <rowBreaks count="1" manualBreakCount="1">
    <brk id="41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97"/>
  <sheetViews>
    <sheetView view="pageBreakPreview" zoomScale="80" zoomScaleNormal="100" zoomScaleSheetLayoutView="80" workbookViewId="0">
      <selection activeCell="B45" sqref="B45"/>
    </sheetView>
  </sheetViews>
  <sheetFormatPr defaultRowHeight="12.75" x14ac:dyDescent="0.2"/>
  <cols>
    <col min="1" max="1" width="6.140625" style="13" customWidth="1"/>
    <col min="2" max="2" width="59.28515625" style="13" customWidth="1"/>
    <col min="3" max="3" width="13.7109375" style="13" customWidth="1"/>
    <col min="4" max="6" width="14.28515625" style="13" customWidth="1"/>
    <col min="7" max="16384" width="9.140625" style="13"/>
  </cols>
  <sheetData>
    <row r="2" spans="1:6" ht="15" customHeight="1" x14ac:dyDescent="0.2">
      <c r="A2" s="654" t="s">
        <v>31</v>
      </c>
      <c r="B2" s="651" t="s">
        <v>11</v>
      </c>
      <c r="C2" s="146"/>
      <c r="D2" s="648" t="s">
        <v>625</v>
      </c>
      <c r="E2" s="648" t="s">
        <v>691</v>
      </c>
      <c r="F2" s="648" t="s">
        <v>912</v>
      </c>
    </row>
    <row r="3" spans="1:6" ht="15" customHeight="1" x14ac:dyDescent="0.2">
      <c r="A3" s="654"/>
      <c r="B3" s="651"/>
      <c r="C3" s="212" t="s">
        <v>347</v>
      </c>
      <c r="D3" s="649"/>
      <c r="E3" s="649"/>
      <c r="F3" s="649"/>
    </row>
    <row r="4" spans="1:6" ht="15" customHeight="1" x14ac:dyDescent="0.2">
      <c r="A4" s="654"/>
      <c r="B4" s="651"/>
      <c r="C4" s="212" t="s">
        <v>346</v>
      </c>
      <c r="D4" s="649"/>
      <c r="E4" s="649"/>
      <c r="F4" s="649"/>
    </row>
    <row r="5" spans="1:6" ht="15" customHeight="1" x14ac:dyDescent="0.2">
      <c r="A5" s="654"/>
      <c r="B5" s="651"/>
      <c r="C5" s="276"/>
      <c r="D5" s="650"/>
      <c r="E5" s="650"/>
      <c r="F5" s="650"/>
    </row>
    <row r="6" spans="1:6" ht="15" x14ac:dyDescent="0.25">
      <c r="A6" s="14"/>
      <c r="B6" s="52" t="s">
        <v>32</v>
      </c>
      <c r="C6" s="14"/>
      <c r="D6" s="14"/>
      <c r="E6" s="14"/>
      <c r="F6" s="14"/>
    </row>
    <row r="7" spans="1:6" ht="15.75" x14ac:dyDescent="0.25">
      <c r="A7" s="53" t="s">
        <v>21</v>
      </c>
      <c r="B7" s="56" t="s">
        <v>33</v>
      </c>
      <c r="C7" s="14"/>
      <c r="D7" s="14"/>
      <c r="E7" s="14"/>
      <c r="F7" s="14"/>
    </row>
    <row r="8" spans="1:6" ht="15" x14ac:dyDescent="0.25">
      <c r="A8" s="53"/>
      <c r="B8" s="52" t="s">
        <v>46</v>
      </c>
      <c r="C8" s="14"/>
      <c r="D8" s="14"/>
      <c r="E8" s="14"/>
      <c r="F8" s="14"/>
    </row>
    <row r="9" spans="1:6" ht="15" x14ac:dyDescent="0.2">
      <c r="A9" s="282" t="s">
        <v>1</v>
      </c>
      <c r="B9" s="45" t="s">
        <v>630</v>
      </c>
      <c r="C9" s="213">
        <v>21652000</v>
      </c>
      <c r="D9" s="213">
        <v>5080000</v>
      </c>
      <c r="E9" s="213">
        <v>5080000</v>
      </c>
      <c r="F9" s="555">
        <v>4927973</v>
      </c>
    </row>
    <row r="10" spans="1:6" ht="15" x14ac:dyDescent="0.2">
      <c r="A10" s="282" t="s">
        <v>2</v>
      </c>
      <c r="B10" s="45" t="s">
        <v>626</v>
      </c>
      <c r="C10" s="46"/>
      <c r="D10" s="46">
        <v>3149985</v>
      </c>
      <c r="E10" s="46">
        <v>3149985</v>
      </c>
      <c r="F10" s="46">
        <v>3149985</v>
      </c>
    </row>
    <row r="11" spans="1:6" ht="15" x14ac:dyDescent="0.2">
      <c r="A11" s="282" t="s">
        <v>3</v>
      </c>
      <c r="B11" s="45" t="s">
        <v>348</v>
      </c>
      <c r="C11" s="213">
        <v>2000000</v>
      </c>
      <c r="D11" s="213"/>
      <c r="E11" s="213">
        <v>900000</v>
      </c>
      <c r="F11" s="213">
        <v>900000</v>
      </c>
    </row>
    <row r="12" spans="1:6" ht="15" x14ac:dyDescent="0.2">
      <c r="A12" s="282" t="s">
        <v>4</v>
      </c>
      <c r="B12" s="45" t="s">
        <v>629</v>
      </c>
      <c r="C12" s="46"/>
      <c r="D12" s="46">
        <v>4445000</v>
      </c>
      <c r="E12" s="46">
        <v>4445000</v>
      </c>
      <c r="F12" s="292">
        <v>4782968</v>
      </c>
    </row>
    <row r="13" spans="1:6" ht="15" x14ac:dyDescent="0.2">
      <c r="A13" s="282" t="s">
        <v>6</v>
      </c>
      <c r="B13" s="45" t="s">
        <v>632</v>
      </c>
      <c r="C13" s="46"/>
      <c r="D13" s="46">
        <v>700000</v>
      </c>
      <c r="E13" s="46">
        <v>700000</v>
      </c>
      <c r="F13" s="46">
        <v>700000</v>
      </c>
    </row>
    <row r="14" spans="1:6" ht="15" x14ac:dyDescent="0.2">
      <c r="A14" s="282" t="s">
        <v>17</v>
      </c>
      <c r="B14" s="45" t="s">
        <v>628</v>
      </c>
      <c r="C14" s="214">
        <v>1206000</v>
      </c>
      <c r="D14" s="214">
        <v>730000</v>
      </c>
      <c r="E14" s="214">
        <v>730000</v>
      </c>
      <c r="F14" s="214">
        <v>730000</v>
      </c>
    </row>
    <row r="15" spans="1:6" ht="15" x14ac:dyDescent="0.2">
      <c r="A15" s="282" t="s">
        <v>14</v>
      </c>
      <c r="B15" s="45" t="s">
        <v>606</v>
      </c>
      <c r="C15" s="46"/>
      <c r="D15" s="292"/>
      <c r="E15" s="292"/>
      <c r="F15" s="292"/>
    </row>
    <row r="16" spans="1:6" ht="15" x14ac:dyDescent="0.2">
      <c r="A16" s="282" t="s">
        <v>18</v>
      </c>
      <c r="B16" s="45" t="s">
        <v>255</v>
      </c>
      <c r="C16" s="46">
        <v>4990000</v>
      </c>
      <c r="D16" s="46"/>
      <c r="E16" s="46"/>
      <c r="F16" s="46"/>
    </row>
    <row r="17" spans="1:6" ht="15" x14ac:dyDescent="0.2">
      <c r="A17" s="282" t="s">
        <v>15</v>
      </c>
      <c r="B17" s="45" t="s">
        <v>633</v>
      </c>
      <c r="C17" s="46"/>
      <c r="D17" s="46">
        <v>700000</v>
      </c>
      <c r="E17" s="46">
        <v>700000</v>
      </c>
      <c r="F17" s="46">
        <v>700000</v>
      </c>
    </row>
    <row r="18" spans="1:6" ht="15" x14ac:dyDescent="0.2">
      <c r="A18" s="282" t="s">
        <v>145</v>
      </c>
      <c r="B18" s="45" t="s">
        <v>349</v>
      </c>
      <c r="C18" s="46">
        <v>510000</v>
      </c>
      <c r="D18" s="46"/>
      <c r="E18" s="46"/>
      <c r="F18" s="46"/>
    </row>
    <row r="19" spans="1:6" ht="15" x14ac:dyDescent="0.2">
      <c r="A19" s="282" t="s">
        <v>22</v>
      </c>
      <c r="B19" s="45" t="s">
        <v>541</v>
      </c>
      <c r="C19" s="46">
        <v>2337000</v>
      </c>
      <c r="D19" s="46"/>
      <c r="E19" s="46"/>
      <c r="F19" s="46"/>
    </row>
    <row r="20" spans="1:6" ht="15" x14ac:dyDescent="0.2">
      <c r="A20" s="282" t="s">
        <v>280</v>
      </c>
      <c r="B20" s="45" t="s">
        <v>350</v>
      </c>
      <c r="C20" s="46">
        <v>813000</v>
      </c>
      <c r="D20" s="46"/>
      <c r="E20" s="46"/>
      <c r="F20" s="46"/>
    </row>
    <row r="21" spans="1:6" ht="15" x14ac:dyDescent="0.2">
      <c r="A21" s="282" t="s">
        <v>281</v>
      </c>
      <c r="B21" s="45" t="s">
        <v>351</v>
      </c>
      <c r="C21" s="46">
        <v>4000000</v>
      </c>
      <c r="D21" s="46"/>
      <c r="E21" s="46"/>
      <c r="F21" s="46"/>
    </row>
    <row r="22" spans="1:6" ht="15" x14ac:dyDescent="0.2">
      <c r="A22" s="282" t="s">
        <v>282</v>
      </c>
      <c r="B22" s="45" t="s">
        <v>538</v>
      </c>
      <c r="C22" s="46">
        <v>10812000</v>
      </c>
      <c r="D22" s="46"/>
      <c r="E22" s="46"/>
      <c r="F22" s="46"/>
    </row>
    <row r="23" spans="1:6" ht="15" x14ac:dyDescent="0.2">
      <c r="A23" s="282" t="s">
        <v>297</v>
      </c>
      <c r="B23" s="45" t="s">
        <v>609</v>
      </c>
      <c r="C23" s="46">
        <v>12065000</v>
      </c>
      <c r="D23" s="46"/>
      <c r="E23" s="46"/>
      <c r="F23" s="46"/>
    </row>
    <row r="24" spans="1:6" ht="15" x14ac:dyDescent="0.2">
      <c r="A24" s="282" t="s">
        <v>298</v>
      </c>
      <c r="B24" s="45" t="s">
        <v>352</v>
      </c>
      <c r="C24" s="46">
        <v>7290000</v>
      </c>
      <c r="D24" s="46"/>
      <c r="E24" s="46"/>
      <c r="F24" s="46"/>
    </row>
    <row r="25" spans="1:6" ht="15" x14ac:dyDescent="0.2">
      <c r="A25" s="282" t="s">
        <v>299</v>
      </c>
      <c r="B25" s="45" t="s">
        <v>649</v>
      </c>
      <c r="C25" s="46">
        <v>16000000</v>
      </c>
      <c r="D25" s="46">
        <v>4000000</v>
      </c>
      <c r="E25" s="46">
        <v>4000000</v>
      </c>
      <c r="F25" s="46">
        <v>4000000</v>
      </c>
    </row>
    <row r="26" spans="1:6" ht="15" x14ac:dyDescent="0.2">
      <c r="A26" s="282" t="s">
        <v>300</v>
      </c>
      <c r="B26" s="45" t="s">
        <v>353</v>
      </c>
      <c r="C26" s="46">
        <v>406000</v>
      </c>
      <c r="D26" s="46"/>
      <c r="E26" s="46"/>
      <c r="F26" s="46"/>
    </row>
    <row r="27" spans="1:6" ht="15" x14ac:dyDescent="0.2">
      <c r="A27" s="282" t="s">
        <v>304</v>
      </c>
      <c r="B27" s="45" t="s">
        <v>539</v>
      </c>
      <c r="C27" s="46">
        <v>204000</v>
      </c>
      <c r="D27" s="46"/>
      <c r="E27" s="46"/>
      <c r="F27" s="46"/>
    </row>
    <row r="28" spans="1:6" ht="15" x14ac:dyDescent="0.2">
      <c r="A28" s="282" t="s">
        <v>366</v>
      </c>
      <c r="B28" s="45" t="s">
        <v>635</v>
      </c>
      <c r="C28" s="46">
        <v>1000000</v>
      </c>
      <c r="D28" s="46"/>
      <c r="E28" s="46"/>
      <c r="F28" s="46"/>
    </row>
    <row r="29" spans="1:6" ht="15" x14ac:dyDescent="0.2">
      <c r="A29" s="282" t="s">
        <v>595</v>
      </c>
      <c r="B29" s="45" t="s">
        <v>750</v>
      </c>
      <c r="C29" s="46"/>
      <c r="D29" s="46">
        <v>1000000</v>
      </c>
      <c r="E29" s="46">
        <v>1000000</v>
      </c>
      <c r="F29" s="46">
        <v>1000000</v>
      </c>
    </row>
    <row r="30" spans="1:6" ht="15" x14ac:dyDescent="0.2">
      <c r="A30" s="282" t="s">
        <v>596</v>
      </c>
      <c r="B30" s="45" t="s">
        <v>597</v>
      </c>
      <c r="C30" s="46"/>
      <c r="D30" s="46">
        <v>12500000</v>
      </c>
      <c r="E30" s="46">
        <v>12500000</v>
      </c>
      <c r="F30" s="46">
        <v>12500000</v>
      </c>
    </row>
    <row r="31" spans="1:6" ht="15" x14ac:dyDescent="0.2">
      <c r="A31" s="282" t="s">
        <v>599</v>
      </c>
      <c r="B31" s="45" t="s">
        <v>651</v>
      </c>
      <c r="C31" s="46"/>
      <c r="D31" s="46">
        <v>500000</v>
      </c>
      <c r="E31" s="46">
        <v>500000</v>
      </c>
      <c r="F31" s="46">
        <v>500000</v>
      </c>
    </row>
    <row r="32" spans="1:6" ht="15" x14ac:dyDescent="0.2">
      <c r="A32" s="282" t="s">
        <v>600</v>
      </c>
      <c r="B32" s="45" t="s">
        <v>636</v>
      </c>
      <c r="C32" s="46"/>
      <c r="D32" s="293">
        <v>6096000</v>
      </c>
      <c r="E32" s="293">
        <v>6096000</v>
      </c>
      <c r="F32" s="293">
        <v>6096000</v>
      </c>
    </row>
    <row r="33" spans="1:6" ht="15" x14ac:dyDescent="0.2">
      <c r="A33" s="282" t="s">
        <v>601</v>
      </c>
      <c r="B33" s="45" t="s">
        <v>655</v>
      </c>
      <c r="C33" s="46"/>
      <c r="D33" s="293">
        <v>600000</v>
      </c>
      <c r="E33" s="293">
        <v>600000</v>
      </c>
      <c r="F33" s="293">
        <v>600000</v>
      </c>
    </row>
    <row r="34" spans="1:6" ht="15" x14ac:dyDescent="0.2">
      <c r="A34" s="282" t="s">
        <v>602</v>
      </c>
      <c r="B34" s="45" t="s">
        <v>672</v>
      </c>
      <c r="C34" s="46"/>
      <c r="D34" s="46">
        <v>18000000</v>
      </c>
      <c r="E34" s="46">
        <v>21434057</v>
      </c>
      <c r="F34" s="292">
        <v>16877210</v>
      </c>
    </row>
    <row r="35" spans="1:6" ht="15" x14ac:dyDescent="0.2">
      <c r="A35" s="282" t="s">
        <v>666</v>
      </c>
      <c r="B35" s="45" t="s">
        <v>667</v>
      </c>
      <c r="C35" s="46"/>
      <c r="D35" s="46">
        <v>6585000</v>
      </c>
      <c r="E35" s="46">
        <v>3150943</v>
      </c>
      <c r="F35" s="46">
        <v>3150943</v>
      </c>
    </row>
    <row r="36" spans="1:6" ht="15" x14ac:dyDescent="0.2">
      <c r="A36" s="282" t="s">
        <v>670</v>
      </c>
      <c r="B36" s="45" t="s">
        <v>671</v>
      </c>
      <c r="C36" s="46"/>
      <c r="D36" s="46">
        <v>252000</v>
      </c>
      <c r="E36" s="46">
        <v>252000</v>
      </c>
      <c r="F36" s="46">
        <v>252000</v>
      </c>
    </row>
    <row r="37" spans="1:6" ht="15" x14ac:dyDescent="0.2">
      <c r="A37" s="282" t="s">
        <v>708</v>
      </c>
      <c r="B37" s="45" t="s">
        <v>713</v>
      </c>
      <c r="C37" s="46"/>
      <c r="D37" s="46"/>
      <c r="E37" s="46">
        <v>360000</v>
      </c>
      <c r="F37" s="46">
        <v>360000</v>
      </c>
    </row>
    <row r="38" spans="1:6" ht="15" x14ac:dyDescent="0.2">
      <c r="A38" s="282" t="s">
        <v>709</v>
      </c>
      <c r="B38" s="45" t="s">
        <v>714</v>
      </c>
      <c r="C38" s="46"/>
      <c r="D38" s="46"/>
      <c r="E38" s="46">
        <v>444500</v>
      </c>
      <c r="F38" s="46">
        <v>444500</v>
      </c>
    </row>
    <row r="39" spans="1:6" ht="15" x14ac:dyDescent="0.2">
      <c r="A39" s="282" t="s">
        <v>710</v>
      </c>
      <c r="B39" s="45" t="s">
        <v>715</v>
      </c>
      <c r="C39" s="46"/>
      <c r="D39" s="46"/>
      <c r="E39" s="46">
        <v>2100000</v>
      </c>
      <c r="F39" s="46">
        <v>2100000</v>
      </c>
    </row>
    <row r="40" spans="1:6" ht="15" x14ac:dyDescent="0.2">
      <c r="A40" s="282" t="s">
        <v>711</v>
      </c>
      <c r="B40" s="45" t="s">
        <v>716</v>
      </c>
      <c r="C40" s="46"/>
      <c r="D40" s="46"/>
      <c r="E40" s="46">
        <v>3160268</v>
      </c>
      <c r="F40" s="46">
        <v>3160268</v>
      </c>
    </row>
    <row r="41" spans="1:6" ht="15" x14ac:dyDescent="0.2">
      <c r="A41" s="282" t="s">
        <v>712</v>
      </c>
      <c r="B41" s="45" t="s">
        <v>717</v>
      </c>
      <c r="C41" s="46"/>
      <c r="D41" s="46"/>
      <c r="E41" s="46">
        <v>723900</v>
      </c>
      <c r="F41" s="46">
        <v>723900</v>
      </c>
    </row>
    <row r="42" spans="1:6" ht="15" x14ac:dyDescent="0.2">
      <c r="A42" s="282" t="s">
        <v>745</v>
      </c>
      <c r="B42" s="45" t="s">
        <v>746</v>
      </c>
      <c r="C42" s="46"/>
      <c r="D42" s="46"/>
      <c r="E42" s="292"/>
      <c r="F42" s="292">
        <v>346785</v>
      </c>
    </row>
    <row r="43" spans="1:6" ht="15" x14ac:dyDescent="0.2">
      <c r="A43" s="282" t="s">
        <v>747</v>
      </c>
      <c r="B43" s="45" t="s">
        <v>762</v>
      </c>
      <c r="C43" s="46"/>
      <c r="D43" s="46"/>
      <c r="E43" s="292"/>
      <c r="F43" s="292">
        <v>633095</v>
      </c>
    </row>
    <row r="44" spans="1:6" ht="15" x14ac:dyDescent="0.2">
      <c r="A44" s="282" t="s">
        <v>748</v>
      </c>
      <c r="B44" s="45" t="s">
        <v>749</v>
      </c>
      <c r="C44" s="46"/>
      <c r="D44" s="46"/>
      <c r="E44" s="292"/>
      <c r="F44" s="292">
        <v>50000</v>
      </c>
    </row>
    <row r="45" spans="1:6" ht="15" x14ac:dyDescent="0.2">
      <c r="A45" s="282" t="s">
        <v>751</v>
      </c>
      <c r="B45" s="45" t="s">
        <v>760</v>
      </c>
      <c r="C45" s="46"/>
      <c r="D45" s="46"/>
      <c r="E45" s="292"/>
      <c r="F45" s="292">
        <v>87249</v>
      </c>
    </row>
    <row r="46" spans="1:6" ht="15" x14ac:dyDescent="0.2">
      <c r="A46" s="282" t="s">
        <v>752</v>
      </c>
      <c r="B46" s="45" t="s">
        <v>943</v>
      </c>
      <c r="C46" s="46"/>
      <c r="D46" s="46"/>
      <c r="E46" s="292"/>
      <c r="F46" s="292">
        <v>262362</v>
      </c>
    </row>
    <row r="47" spans="1:6" ht="15" x14ac:dyDescent="0.2">
      <c r="A47" s="282" t="s">
        <v>753</v>
      </c>
      <c r="B47" s="45" t="s">
        <v>759</v>
      </c>
      <c r="C47" s="46"/>
      <c r="D47" s="46"/>
      <c r="E47" s="292"/>
      <c r="F47" s="292">
        <v>64778</v>
      </c>
    </row>
    <row r="48" spans="1:6" ht="15" x14ac:dyDescent="0.2">
      <c r="A48" s="282" t="s">
        <v>754</v>
      </c>
      <c r="B48" s="45" t="s">
        <v>755</v>
      </c>
      <c r="C48" s="46"/>
      <c r="D48" s="46"/>
      <c r="E48" s="292"/>
      <c r="F48" s="292">
        <v>411259</v>
      </c>
    </row>
    <row r="49" spans="1:6" ht="15" x14ac:dyDescent="0.2">
      <c r="A49" s="282" t="s">
        <v>756</v>
      </c>
      <c r="B49" s="45" t="s">
        <v>766</v>
      </c>
      <c r="C49" s="46"/>
      <c r="D49" s="46"/>
      <c r="E49" s="292"/>
      <c r="F49" s="292">
        <v>73660</v>
      </c>
    </row>
    <row r="50" spans="1:6" ht="15" x14ac:dyDescent="0.2">
      <c r="A50" s="282" t="s">
        <v>757</v>
      </c>
      <c r="B50" s="45" t="s">
        <v>758</v>
      </c>
      <c r="C50" s="46"/>
      <c r="D50" s="46"/>
      <c r="E50" s="292"/>
      <c r="F50" s="292">
        <v>17990</v>
      </c>
    </row>
    <row r="51" spans="1:6" ht="15" x14ac:dyDescent="0.2">
      <c r="A51" s="282" t="s">
        <v>761</v>
      </c>
      <c r="B51" s="45" t="s">
        <v>764</v>
      </c>
      <c r="C51" s="46"/>
      <c r="D51" s="46"/>
      <c r="E51" s="292"/>
      <c r="F51" s="292">
        <v>82900</v>
      </c>
    </row>
    <row r="52" spans="1:6" ht="15" x14ac:dyDescent="0.2">
      <c r="A52" s="282" t="s">
        <v>763</v>
      </c>
      <c r="B52" s="45" t="s">
        <v>935</v>
      </c>
      <c r="C52" s="46"/>
      <c r="D52" s="46"/>
      <c r="E52" s="292"/>
      <c r="F52" s="292">
        <v>139690</v>
      </c>
    </row>
    <row r="53" spans="1:6" ht="15" x14ac:dyDescent="0.2">
      <c r="A53" s="282" t="s">
        <v>936</v>
      </c>
      <c r="B53" s="45" t="s">
        <v>939</v>
      </c>
      <c r="C53" s="46"/>
      <c r="D53" s="46"/>
      <c r="E53" s="292"/>
      <c r="F53" s="292">
        <v>2014220</v>
      </c>
    </row>
    <row r="54" spans="1:6" ht="15" x14ac:dyDescent="0.2">
      <c r="A54" s="282" t="s">
        <v>937</v>
      </c>
      <c r="B54" s="45" t="s">
        <v>940</v>
      </c>
      <c r="C54" s="46"/>
      <c r="D54" s="46"/>
      <c r="E54" s="292"/>
      <c r="F54" s="292">
        <v>341630</v>
      </c>
    </row>
    <row r="55" spans="1:6" ht="15" x14ac:dyDescent="0.2">
      <c r="A55" s="282" t="s">
        <v>938</v>
      </c>
      <c r="B55" s="45"/>
      <c r="C55" s="46"/>
      <c r="D55" s="46"/>
      <c r="E55" s="46"/>
      <c r="F55" s="46"/>
    </row>
    <row r="56" spans="1:6" ht="15.75" x14ac:dyDescent="0.25">
      <c r="A56" s="652" t="s">
        <v>47</v>
      </c>
      <c r="B56" s="653"/>
      <c r="C56" s="211">
        <f>SUM(C9:C55)</f>
        <v>85285000</v>
      </c>
      <c r="D56" s="211">
        <f>SUM(D9:D55)</f>
        <v>64337985</v>
      </c>
      <c r="E56" s="211">
        <f>SUM(E9:E55)</f>
        <v>72026653</v>
      </c>
      <c r="F56" s="211">
        <f>SUM(F9:F55)</f>
        <v>72181365</v>
      </c>
    </row>
    <row r="57" spans="1:6" ht="15" customHeight="1" x14ac:dyDescent="0.25">
      <c r="A57" s="135"/>
      <c r="B57" s="55" t="s">
        <v>49</v>
      </c>
      <c r="C57" s="26"/>
      <c r="D57" s="26"/>
      <c r="E57" s="26"/>
      <c r="F57" s="26"/>
    </row>
    <row r="58" spans="1:6" ht="20.100000000000001" customHeight="1" x14ac:dyDescent="0.2">
      <c r="A58" s="135" t="s">
        <v>1</v>
      </c>
      <c r="B58" s="45" t="s">
        <v>637</v>
      </c>
      <c r="C58" s="26">
        <v>500000</v>
      </c>
      <c r="D58" s="26">
        <v>500000</v>
      </c>
      <c r="E58" s="26">
        <v>1500000</v>
      </c>
      <c r="F58" s="26">
        <v>1500000</v>
      </c>
    </row>
    <row r="59" spans="1:6" ht="15" x14ac:dyDescent="0.2">
      <c r="A59" s="135" t="s">
        <v>2</v>
      </c>
      <c r="B59" s="45" t="s">
        <v>354</v>
      </c>
      <c r="C59" s="26"/>
      <c r="D59" s="26">
        <v>770000</v>
      </c>
      <c r="E59" s="26">
        <v>1770000</v>
      </c>
      <c r="F59" s="26">
        <v>1770000</v>
      </c>
    </row>
    <row r="60" spans="1:6" ht="15" x14ac:dyDescent="0.2">
      <c r="A60" s="135" t="s">
        <v>3</v>
      </c>
      <c r="B60" s="45" t="s">
        <v>598</v>
      </c>
      <c r="C60" s="26"/>
      <c r="D60" s="26"/>
      <c r="E60" s="26"/>
      <c r="F60" s="26"/>
    </row>
    <row r="61" spans="1:6" ht="15.75" x14ac:dyDescent="0.25">
      <c r="A61" s="135"/>
      <c r="B61" s="281" t="s">
        <v>256</v>
      </c>
      <c r="C61" s="210">
        <f t="shared" ref="C61:D61" si="0">SUM(C58:C60)</f>
        <v>500000</v>
      </c>
      <c r="D61" s="210">
        <f t="shared" si="0"/>
        <v>1270000</v>
      </c>
      <c r="E61" s="210">
        <f t="shared" ref="E61" si="1">SUM(E58:E60)</f>
        <v>3270000</v>
      </c>
      <c r="F61" s="210">
        <f t="shared" ref="F61" si="2">SUM(F58:F60)</f>
        <v>3270000</v>
      </c>
    </row>
    <row r="62" spans="1:6" ht="15.75" x14ac:dyDescent="0.25">
      <c r="A62" s="135"/>
      <c r="B62" s="55" t="s">
        <v>355</v>
      </c>
      <c r="C62" s="215"/>
      <c r="D62" s="215"/>
      <c r="E62" s="215"/>
      <c r="F62" s="215"/>
    </row>
    <row r="63" spans="1:6" ht="15" x14ac:dyDescent="0.2">
      <c r="A63" s="135" t="s">
        <v>1</v>
      </c>
      <c r="B63" s="45" t="s">
        <v>639</v>
      </c>
      <c r="C63" s="131">
        <v>300000</v>
      </c>
      <c r="D63" s="131">
        <v>400000</v>
      </c>
      <c r="E63" s="131">
        <v>400000</v>
      </c>
      <c r="F63" s="131">
        <v>400000</v>
      </c>
    </row>
    <row r="64" spans="1:6" ht="15" x14ac:dyDescent="0.2">
      <c r="A64" s="135" t="s">
        <v>2</v>
      </c>
      <c r="B64" s="133" t="s">
        <v>640</v>
      </c>
      <c r="C64" s="213"/>
      <c r="D64" s="213">
        <v>910000</v>
      </c>
      <c r="E64" s="213">
        <v>910000</v>
      </c>
      <c r="F64" s="213">
        <v>910000</v>
      </c>
    </row>
    <row r="65" spans="1:6" ht="15" x14ac:dyDescent="0.2">
      <c r="A65" s="135"/>
      <c r="B65" s="45" t="s">
        <v>634</v>
      </c>
      <c r="C65" s="213"/>
      <c r="D65" s="213">
        <v>2000000</v>
      </c>
      <c r="E65" s="213">
        <v>2000000</v>
      </c>
      <c r="F65" s="555">
        <v>0</v>
      </c>
    </row>
    <row r="66" spans="1:6" ht="15" x14ac:dyDescent="0.2">
      <c r="A66" s="135" t="s">
        <v>3</v>
      </c>
      <c r="B66" s="133" t="s">
        <v>641</v>
      </c>
      <c r="C66" s="213"/>
      <c r="D66" s="213">
        <v>100000</v>
      </c>
      <c r="E66" s="213">
        <v>100000</v>
      </c>
      <c r="F66" s="213">
        <v>100000</v>
      </c>
    </row>
    <row r="67" spans="1:6" ht="15" x14ac:dyDescent="0.2">
      <c r="A67" s="135"/>
      <c r="B67" s="133" t="s">
        <v>644</v>
      </c>
      <c r="C67" s="213"/>
      <c r="D67" s="213">
        <v>130000</v>
      </c>
      <c r="E67" s="213">
        <v>130000</v>
      </c>
      <c r="F67" s="213">
        <v>130000</v>
      </c>
    </row>
    <row r="68" spans="1:6" ht="15" x14ac:dyDescent="0.2">
      <c r="A68" s="135"/>
      <c r="B68" s="133" t="s">
        <v>642</v>
      </c>
      <c r="C68" s="213"/>
      <c r="D68" s="213">
        <v>300000</v>
      </c>
      <c r="E68" s="213">
        <v>300000</v>
      </c>
      <c r="F68" s="555">
        <v>285780</v>
      </c>
    </row>
    <row r="69" spans="1:6" ht="15" x14ac:dyDescent="0.2">
      <c r="A69" s="135"/>
      <c r="B69" s="133" t="s">
        <v>643</v>
      </c>
      <c r="C69" s="213"/>
      <c r="D69" s="213">
        <v>400000</v>
      </c>
      <c r="E69" s="213">
        <v>400000</v>
      </c>
      <c r="F69" s="213">
        <v>400000</v>
      </c>
    </row>
    <row r="70" spans="1:6" ht="15" x14ac:dyDescent="0.2">
      <c r="A70" s="135"/>
      <c r="B70" s="133" t="s">
        <v>645</v>
      </c>
      <c r="C70" s="213"/>
      <c r="D70" s="213">
        <v>960000</v>
      </c>
      <c r="E70" s="213">
        <v>960000</v>
      </c>
      <c r="F70" s="213">
        <v>960000</v>
      </c>
    </row>
    <row r="71" spans="1:6" ht="15" x14ac:dyDescent="0.2">
      <c r="A71" s="135"/>
      <c r="B71" s="133" t="s">
        <v>646</v>
      </c>
      <c r="C71" s="213"/>
      <c r="D71" s="213">
        <v>100000</v>
      </c>
      <c r="E71" s="213">
        <v>100000</v>
      </c>
      <c r="F71" s="213">
        <v>100000</v>
      </c>
    </row>
    <row r="72" spans="1:6" ht="15" x14ac:dyDescent="0.2">
      <c r="A72" s="135"/>
      <c r="B72" s="133" t="s">
        <v>647</v>
      </c>
      <c r="C72" s="213"/>
      <c r="D72" s="213">
        <v>200000</v>
      </c>
      <c r="E72" s="213">
        <v>200000</v>
      </c>
      <c r="F72" s="213">
        <v>200000</v>
      </c>
    </row>
    <row r="73" spans="1:6" ht="15" x14ac:dyDescent="0.2">
      <c r="A73" s="135"/>
      <c r="B73" s="133"/>
      <c r="C73" s="213"/>
      <c r="D73" s="213"/>
      <c r="E73" s="213"/>
      <c r="F73" s="213"/>
    </row>
    <row r="74" spans="1:6" ht="15.75" x14ac:dyDescent="0.25">
      <c r="A74" s="283"/>
      <c r="B74" s="280" t="s">
        <v>603</v>
      </c>
      <c r="C74" s="279">
        <f>SUM(C63:C66)</f>
        <v>300000</v>
      </c>
      <c r="D74" s="279">
        <f>SUM(D63:D73)</f>
        <v>5500000</v>
      </c>
      <c r="E74" s="279">
        <f>SUM(E63:E73)</f>
        <v>5500000</v>
      </c>
      <c r="F74" s="279">
        <f>SUM(F63:F73)</f>
        <v>3485780</v>
      </c>
    </row>
    <row r="75" spans="1:6" ht="15.75" x14ac:dyDescent="0.25">
      <c r="A75" s="53"/>
      <c r="B75" s="55" t="s">
        <v>339</v>
      </c>
      <c r="C75" s="215"/>
      <c r="D75" s="215"/>
      <c r="E75" s="215"/>
      <c r="F75" s="215"/>
    </row>
    <row r="76" spans="1:6" ht="15" x14ac:dyDescent="0.2">
      <c r="A76" s="135"/>
      <c r="B76" s="133" t="s">
        <v>650</v>
      </c>
      <c r="C76" s="213"/>
      <c r="D76" s="213">
        <v>25000</v>
      </c>
      <c r="E76" s="213">
        <v>25000</v>
      </c>
      <c r="F76" s="213">
        <v>25000</v>
      </c>
    </row>
    <row r="77" spans="1:6" ht="15" x14ac:dyDescent="0.2">
      <c r="A77" s="135"/>
      <c r="B77" s="133" t="s">
        <v>638</v>
      </c>
      <c r="C77" s="213"/>
      <c r="D77" s="213">
        <v>25000</v>
      </c>
      <c r="E77" s="213">
        <v>25000</v>
      </c>
      <c r="F77" s="213">
        <v>25000</v>
      </c>
    </row>
    <row r="78" spans="1:6" ht="15" x14ac:dyDescent="0.2">
      <c r="A78" s="135"/>
      <c r="B78" s="133" t="s">
        <v>648</v>
      </c>
      <c r="C78" s="213"/>
      <c r="D78" s="213">
        <v>310000</v>
      </c>
      <c r="E78" s="213">
        <v>310000</v>
      </c>
      <c r="F78" s="213">
        <v>310000</v>
      </c>
    </row>
    <row r="79" spans="1:6" ht="15" x14ac:dyDescent="0.2">
      <c r="A79" s="135"/>
      <c r="B79" s="133"/>
      <c r="C79" s="213"/>
      <c r="D79" s="213"/>
      <c r="E79" s="213"/>
      <c r="F79" s="213"/>
    </row>
    <row r="80" spans="1:6" ht="15.75" x14ac:dyDescent="0.25">
      <c r="A80" s="135"/>
      <c r="B80" s="280" t="s">
        <v>604</v>
      </c>
      <c r="C80" s="279">
        <f t="shared" ref="C80:E80" si="3">SUM(C76:C79)</f>
        <v>0</v>
      </c>
      <c r="D80" s="279">
        <f t="shared" si="3"/>
        <v>360000</v>
      </c>
      <c r="E80" s="279">
        <f t="shared" si="3"/>
        <v>360000</v>
      </c>
      <c r="F80" s="279">
        <f t="shared" ref="F80" si="4">SUM(F76:F79)</f>
        <v>360000</v>
      </c>
    </row>
    <row r="81" spans="1:6" ht="15.75" x14ac:dyDescent="0.25">
      <c r="A81" s="285"/>
      <c r="B81" s="281" t="s">
        <v>34</v>
      </c>
      <c r="C81" s="210">
        <f t="shared" ref="C81:E81" si="5">C56+C61+C74+C80</f>
        <v>86085000</v>
      </c>
      <c r="D81" s="210">
        <f t="shared" si="5"/>
        <v>71467985</v>
      </c>
      <c r="E81" s="210">
        <f t="shared" si="5"/>
        <v>81156653</v>
      </c>
      <c r="F81" s="210">
        <f t="shared" ref="F81" si="6">F56+F61+F74+F80</f>
        <v>79297145</v>
      </c>
    </row>
    <row r="82" spans="1:6" ht="20.25" customHeight="1" x14ac:dyDescent="0.25">
      <c r="A82" s="53" t="s">
        <v>249</v>
      </c>
      <c r="B82" s="132" t="s">
        <v>54</v>
      </c>
      <c r="C82" s="131"/>
      <c r="D82" s="131"/>
      <c r="E82" s="131"/>
      <c r="F82" s="131"/>
    </row>
    <row r="83" spans="1:6" ht="18" customHeight="1" x14ac:dyDescent="0.25">
      <c r="A83" s="135"/>
      <c r="B83" s="55" t="s">
        <v>250</v>
      </c>
      <c r="C83" s="131"/>
      <c r="D83" s="131"/>
      <c r="E83" s="131"/>
      <c r="F83" s="131"/>
    </row>
    <row r="84" spans="1:6" ht="16.5" customHeight="1" x14ac:dyDescent="0.2">
      <c r="A84" s="135" t="s">
        <v>1</v>
      </c>
      <c r="B84" s="133" t="s">
        <v>663</v>
      </c>
      <c r="C84" s="131"/>
      <c r="D84" s="131">
        <v>3500000</v>
      </c>
      <c r="E84" s="131">
        <v>3500000</v>
      </c>
      <c r="F84" s="556">
        <v>3162032</v>
      </c>
    </row>
    <row r="85" spans="1:6" ht="16.5" customHeight="1" x14ac:dyDescent="0.2">
      <c r="A85" s="135" t="s">
        <v>8</v>
      </c>
      <c r="B85" s="45" t="s">
        <v>356</v>
      </c>
      <c r="C85" s="131">
        <v>5000000</v>
      </c>
      <c r="D85" s="131">
        <v>5000000</v>
      </c>
      <c r="E85" s="131"/>
      <c r="F85" s="131"/>
    </row>
    <row r="86" spans="1:6" ht="16.5" customHeight="1" x14ac:dyDescent="0.2">
      <c r="A86" s="135" t="s">
        <v>9</v>
      </c>
      <c r="B86" s="45" t="s">
        <v>540</v>
      </c>
      <c r="C86" s="131">
        <v>3000000</v>
      </c>
      <c r="D86" s="131"/>
      <c r="E86" s="131"/>
      <c r="F86" s="131"/>
    </row>
    <row r="87" spans="1:6" ht="16.5" customHeight="1" x14ac:dyDescent="0.2">
      <c r="A87" s="135" t="s">
        <v>5</v>
      </c>
      <c r="B87" s="45" t="s">
        <v>357</v>
      </c>
      <c r="C87" s="131">
        <v>585000</v>
      </c>
      <c r="D87" s="131">
        <v>584750</v>
      </c>
      <c r="E87" s="131">
        <v>584750</v>
      </c>
      <c r="F87" s="131">
        <v>584750</v>
      </c>
    </row>
    <row r="88" spans="1:6" ht="16.5" customHeight="1" x14ac:dyDescent="0.2">
      <c r="A88" s="135" t="s">
        <v>17</v>
      </c>
      <c r="B88" s="45" t="s">
        <v>605</v>
      </c>
      <c r="C88" s="131"/>
      <c r="D88" s="131">
        <v>5000000</v>
      </c>
      <c r="E88" s="131">
        <v>5000000</v>
      </c>
      <c r="F88" s="131">
        <v>5000000</v>
      </c>
    </row>
    <row r="89" spans="1:6" ht="16.5" customHeight="1" x14ac:dyDescent="0.2">
      <c r="A89" s="135" t="s">
        <v>14</v>
      </c>
      <c r="B89" s="45" t="s">
        <v>652</v>
      </c>
      <c r="C89" s="131"/>
      <c r="D89" s="131">
        <v>7000000</v>
      </c>
      <c r="E89" s="131">
        <v>7000000</v>
      </c>
      <c r="F89" s="131">
        <v>7000000</v>
      </c>
    </row>
    <row r="90" spans="1:6" ht="16.5" customHeight="1" x14ac:dyDescent="0.2">
      <c r="A90" s="135" t="s">
        <v>18</v>
      </c>
      <c r="B90" s="45" t="s">
        <v>654</v>
      </c>
      <c r="C90" s="131"/>
      <c r="D90" s="131">
        <v>5000000</v>
      </c>
      <c r="E90" s="131">
        <v>5000000</v>
      </c>
      <c r="F90" s="556">
        <v>4588741</v>
      </c>
    </row>
    <row r="91" spans="1:6" ht="16.5" customHeight="1" x14ac:dyDescent="0.2">
      <c r="A91" s="135" t="s">
        <v>254</v>
      </c>
      <c r="B91" s="45" t="s">
        <v>661</v>
      </c>
      <c r="C91" s="131"/>
      <c r="D91" s="131">
        <v>5000000</v>
      </c>
      <c r="E91" s="131">
        <v>5000000</v>
      </c>
      <c r="F91" s="131">
        <v>5000000</v>
      </c>
    </row>
    <row r="92" spans="1:6" ht="15" x14ac:dyDescent="0.2">
      <c r="A92" s="135" t="s">
        <v>15</v>
      </c>
      <c r="B92" s="45" t="s">
        <v>669</v>
      </c>
      <c r="C92" s="131"/>
      <c r="D92" s="131">
        <v>11410000</v>
      </c>
      <c r="E92" s="131">
        <v>11410000</v>
      </c>
      <c r="F92" s="131">
        <v>11410000</v>
      </c>
    </row>
    <row r="93" spans="1:6" ht="15" x14ac:dyDescent="0.2">
      <c r="A93" s="135" t="s">
        <v>145</v>
      </c>
      <c r="B93" s="45" t="s">
        <v>721</v>
      </c>
      <c r="C93" s="131"/>
      <c r="D93" s="131"/>
      <c r="E93" s="131">
        <v>2857500</v>
      </c>
      <c r="F93" s="131">
        <v>2857500</v>
      </c>
    </row>
    <row r="94" spans="1:6" ht="15" x14ac:dyDescent="0.2">
      <c r="A94" s="135" t="s">
        <v>22</v>
      </c>
      <c r="B94" s="45" t="s">
        <v>718</v>
      </c>
      <c r="C94" s="131"/>
      <c r="D94" s="131"/>
      <c r="E94" s="131">
        <v>2450592</v>
      </c>
      <c r="F94" s="131">
        <v>2450592</v>
      </c>
    </row>
    <row r="95" spans="1:6" ht="15" x14ac:dyDescent="0.2">
      <c r="A95" s="135" t="s">
        <v>280</v>
      </c>
      <c r="B95" s="45" t="s">
        <v>719</v>
      </c>
      <c r="C95" s="131"/>
      <c r="D95" s="131"/>
      <c r="E95" s="131">
        <v>9258926</v>
      </c>
      <c r="F95" s="131">
        <v>9258926</v>
      </c>
    </row>
    <row r="96" spans="1:6" ht="20.100000000000001" customHeight="1" x14ac:dyDescent="0.25">
      <c r="A96" s="286"/>
      <c r="B96" s="281" t="s">
        <v>258</v>
      </c>
      <c r="C96" s="210">
        <f>SUM(C84:C95)</f>
        <v>8585000</v>
      </c>
      <c r="D96" s="210">
        <f>SUM(D84:D95)</f>
        <v>42494750</v>
      </c>
      <c r="E96" s="210">
        <f>SUM(E84:E95)</f>
        <v>52061768</v>
      </c>
      <c r="F96" s="210">
        <f>SUM(F84:F95)</f>
        <v>51312541</v>
      </c>
    </row>
    <row r="97" spans="1:6" ht="16.5" customHeight="1" x14ac:dyDescent="0.25">
      <c r="A97" s="286"/>
      <c r="B97" s="281" t="s">
        <v>257</v>
      </c>
      <c r="C97" s="210">
        <f>C81+C96</f>
        <v>94670000</v>
      </c>
      <c r="D97" s="210">
        <f>D81+D96</f>
        <v>113962735</v>
      </c>
      <c r="E97" s="210">
        <f>E81+E96</f>
        <v>133218421</v>
      </c>
      <c r="F97" s="210">
        <f>F81+F96</f>
        <v>130609686</v>
      </c>
    </row>
  </sheetData>
  <mergeCells count="6">
    <mergeCell ref="F2:F5"/>
    <mergeCell ref="B2:B5"/>
    <mergeCell ref="A56:B56"/>
    <mergeCell ref="A2:A5"/>
    <mergeCell ref="D2:D5"/>
    <mergeCell ref="E2:E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59" fitToHeight="0" orientation="portrait" horizontalDpi="4294967294" r:id="rId1"/>
  <headerFooter alignWithMargins="0">
    <oddHeader xml:space="preserve">&amp;C&amp;"Arial CE,Félkövér"22/2017. (IX.15.) számú költségvetési rendelethez 
ZALAKAROS VÁROS ÖNKORMÁNYZATÁNAK ÉS KÖLTSÉGVETÉSI SZERVEI 
2017. ÉVI  BERUHÁZÁSI CÉLÚ KIADÁSAI FELADATONKÉNT&amp;R&amp;A
&amp;P.oldal
forintban
</oddHeader>
  </headerFooter>
  <rowBreaks count="1" manualBreakCount="1">
    <brk id="81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2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8.7109375" style="427" customWidth="1"/>
    <col min="2" max="2" width="31.42578125" style="427" customWidth="1"/>
    <col min="3" max="3" width="15.28515625" style="427" customWidth="1"/>
    <col min="4" max="4" width="18.140625" style="427" customWidth="1"/>
    <col min="5" max="5" width="13.28515625" style="427" customWidth="1"/>
    <col min="6" max="6" width="11.28515625" style="427" customWidth="1"/>
    <col min="7" max="8" width="14.7109375" style="427" customWidth="1"/>
    <col min="9" max="9" width="13.28515625" style="427" customWidth="1"/>
    <col min="10" max="10" width="13.85546875" style="427" customWidth="1"/>
    <col min="11" max="16384" width="9.140625" style="427"/>
  </cols>
  <sheetData>
    <row r="1" spans="1:10" ht="24.95" customHeight="1" x14ac:dyDescent="0.25">
      <c r="B1" s="428" t="s">
        <v>767</v>
      </c>
    </row>
    <row r="2" spans="1:10" x14ac:dyDescent="0.2">
      <c r="A2" s="429"/>
      <c r="B2" s="429"/>
      <c r="C2" s="429"/>
      <c r="D2" s="429"/>
      <c r="E2" s="657" t="s">
        <v>768</v>
      </c>
      <c r="F2" s="657"/>
      <c r="G2" s="657"/>
      <c r="H2" s="657"/>
      <c r="I2" s="657"/>
      <c r="J2" s="657"/>
    </row>
    <row r="3" spans="1:10" ht="15" customHeight="1" x14ac:dyDescent="0.2">
      <c r="A3" s="658" t="s">
        <v>31</v>
      </c>
      <c r="B3" s="659" t="s">
        <v>769</v>
      </c>
      <c r="C3" s="660" t="s">
        <v>770</v>
      </c>
      <c r="D3" s="661"/>
      <c r="E3" s="661"/>
      <c r="F3" s="662"/>
      <c r="G3" s="660" t="s">
        <v>771</v>
      </c>
      <c r="H3" s="661"/>
      <c r="I3" s="661"/>
      <c r="J3" s="662"/>
    </row>
    <row r="4" spans="1:10" ht="15" customHeight="1" x14ac:dyDescent="0.2">
      <c r="A4" s="655"/>
      <c r="B4" s="655"/>
      <c r="C4" s="655" t="s">
        <v>772</v>
      </c>
      <c r="D4" s="655" t="s">
        <v>773</v>
      </c>
      <c r="E4" s="655" t="s">
        <v>774</v>
      </c>
      <c r="F4" s="655" t="s">
        <v>775</v>
      </c>
      <c r="G4" s="655" t="s">
        <v>10</v>
      </c>
      <c r="H4" s="430" t="s">
        <v>776</v>
      </c>
      <c r="I4" s="655" t="s">
        <v>777</v>
      </c>
      <c r="J4" s="655" t="s">
        <v>778</v>
      </c>
    </row>
    <row r="5" spans="1:10" ht="15" customHeight="1" x14ac:dyDescent="0.2">
      <c r="A5" s="655"/>
      <c r="B5" s="655"/>
      <c r="C5" s="655"/>
      <c r="D5" s="655"/>
      <c r="E5" s="655"/>
      <c r="F5" s="655"/>
      <c r="G5" s="655"/>
      <c r="H5" s="430" t="s">
        <v>779</v>
      </c>
      <c r="I5" s="655"/>
      <c r="J5" s="655"/>
    </row>
    <row r="6" spans="1:10" ht="15" customHeight="1" x14ac:dyDescent="0.2">
      <c r="A6" s="656"/>
      <c r="B6" s="656"/>
      <c r="C6" s="656"/>
      <c r="D6" s="656"/>
      <c r="E6" s="656"/>
      <c r="F6" s="656"/>
      <c r="G6" s="656"/>
      <c r="H6" s="431" t="s">
        <v>780</v>
      </c>
      <c r="I6" s="656"/>
      <c r="J6" s="656"/>
    </row>
    <row r="7" spans="1:10" ht="39.950000000000003" customHeight="1" x14ac:dyDescent="0.2">
      <c r="A7" s="432" t="s">
        <v>1</v>
      </c>
      <c r="B7" s="433" t="s">
        <v>781</v>
      </c>
      <c r="C7" s="434">
        <v>445786000</v>
      </c>
      <c r="D7" s="434">
        <v>427423000</v>
      </c>
      <c r="E7" s="435">
        <v>18363000</v>
      </c>
      <c r="F7" s="435">
        <v>0</v>
      </c>
      <c r="G7" s="435">
        <v>496408000</v>
      </c>
      <c r="H7" s="435">
        <v>496408000</v>
      </c>
      <c r="I7" s="435">
        <v>0</v>
      </c>
      <c r="J7" s="435">
        <v>0</v>
      </c>
    </row>
    <row r="8" spans="1:10" ht="53.25" customHeight="1" x14ac:dyDescent="0.2">
      <c r="A8" s="432" t="s">
        <v>2</v>
      </c>
      <c r="B8" s="433" t="s">
        <v>941</v>
      </c>
      <c r="C8" s="434">
        <v>98000000</v>
      </c>
      <c r="D8" s="434"/>
      <c r="E8" s="435"/>
      <c r="F8" s="435"/>
      <c r="G8" s="435"/>
      <c r="H8" s="435"/>
      <c r="I8" s="435"/>
      <c r="J8" s="435"/>
    </row>
    <row r="9" spans="1:10" ht="39.950000000000003" customHeight="1" x14ac:dyDescent="0.25">
      <c r="A9" s="436"/>
      <c r="B9" s="437" t="s">
        <v>36</v>
      </c>
      <c r="C9" s="438">
        <f t="shared" ref="C9:J9" si="0">SUM(C7:C8)</f>
        <v>543786000</v>
      </c>
      <c r="D9" s="438">
        <f t="shared" si="0"/>
        <v>427423000</v>
      </c>
      <c r="E9" s="438">
        <f t="shared" si="0"/>
        <v>18363000</v>
      </c>
      <c r="F9" s="438">
        <f t="shared" si="0"/>
        <v>0</v>
      </c>
      <c r="G9" s="438">
        <f t="shared" si="0"/>
        <v>496408000</v>
      </c>
      <c r="H9" s="438">
        <f t="shared" si="0"/>
        <v>496408000</v>
      </c>
      <c r="I9" s="438">
        <f t="shared" si="0"/>
        <v>0</v>
      </c>
      <c r="J9" s="438">
        <f t="shared" si="0"/>
        <v>0</v>
      </c>
    </row>
    <row r="10" spans="1:10" ht="39.950000000000003" customHeight="1" x14ac:dyDescent="0.2">
      <c r="B10" s="439"/>
      <c r="C10" s="439"/>
      <c r="D10" s="439"/>
      <c r="E10" s="439"/>
      <c r="F10" s="439"/>
      <c r="G10" s="440"/>
      <c r="H10" s="439"/>
    </row>
    <row r="11" spans="1:10" ht="39.950000000000003" customHeight="1" x14ac:dyDescent="0.2"/>
    <row r="42" spans="11:11" x14ac:dyDescent="0.2">
      <c r="K42" s="441"/>
    </row>
  </sheetData>
  <mergeCells count="12">
    <mergeCell ref="I4:I6"/>
    <mergeCell ref="J4:J6"/>
    <mergeCell ref="E2:J2"/>
    <mergeCell ref="A3:A6"/>
    <mergeCell ref="B3:B6"/>
    <mergeCell ref="C3:F3"/>
    <mergeCell ref="G3:J3"/>
    <mergeCell ref="C4:C6"/>
    <mergeCell ref="D4:D6"/>
    <mergeCell ref="E4:E6"/>
    <mergeCell ref="F4:F6"/>
    <mergeCell ref="G4:G6"/>
  </mergeCells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CE,Félkövér"22/2017. (IX.15.)  számú költségvetési rendelethez
ZALAKAROS VÁROS ÖNKORMÁNYZAT 
2017.ÉVI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5"/>
  <sheetViews>
    <sheetView view="pageBreakPreview" topLeftCell="A4" zoomScale="80" zoomScaleNormal="80" zoomScaleSheetLayoutView="80" zoomScalePageLayoutView="80" workbookViewId="0">
      <selection activeCell="F7" sqref="F7"/>
    </sheetView>
  </sheetViews>
  <sheetFormatPr defaultRowHeight="12.75" x14ac:dyDescent="0.2"/>
  <cols>
    <col min="1" max="1" width="6.140625" style="443" customWidth="1"/>
    <col min="2" max="2" width="41.7109375" style="443" customWidth="1"/>
    <col min="3" max="3" width="0.28515625" style="443" hidden="1" customWidth="1"/>
    <col min="4" max="6" width="23.28515625" style="443" customWidth="1"/>
    <col min="7" max="7" width="21" style="443" customWidth="1"/>
    <col min="8" max="16384" width="9.140625" style="443"/>
  </cols>
  <sheetData>
    <row r="1" spans="1:7" ht="12.75" customHeight="1" x14ac:dyDescent="0.2">
      <c r="A1" s="442"/>
      <c r="B1" s="442"/>
      <c r="C1" s="442"/>
      <c r="D1" s="442"/>
      <c r="E1" s="442"/>
      <c r="F1" s="442"/>
    </row>
    <row r="2" spans="1:7" ht="13.5" thickBot="1" x14ac:dyDescent="0.25">
      <c r="A2" s="444"/>
      <c r="B2" s="444"/>
      <c r="C2" s="444"/>
      <c r="D2" s="445"/>
      <c r="E2" s="445"/>
      <c r="F2" s="445"/>
    </row>
    <row r="3" spans="1:7" ht="15.75" customHeight="1" thickBot="1" x14ac:dyDescent="0.25">
      <c r="A3" s="666" t="s">
        <v>16</v>
      </c>
      <c r="B3" s="667" t="s">
        <v>782</v>
      </c>
      <c r="C3" s="667"/>
      <c r="D3" s="663" t="s">
        <v>627</v>
      </c>
      <c r="E3" s="663" t="s">
        <v>673</v>
      </c>
      <c r="F3" s="663" t="s">
        <v>911</v>
      </c>
      <c r="G3" s="663" t="s">
        <v>783</v>
      </c>
    </row>
    <row r="4" spans="1:7" ht="15.75" customHeight="1" thickBot="1" x14ac:dyDescent="0.25">
      <c r="A4" s="666"/>
      <c r="B4" s="667"/>
      <c r="C4" s="667"/>
      <c r="D4" s="664"/>
      <c r="E4" s="664"/>
      <c r="F4" s="664"/>
      <c r="G4" s="664"/>
    </row>
    <row r="5" spans="1:7" ht="15.75" customHeight="1" thickBot="1" x14ac:dyDescent="0.25">
      <c r="A5" s="666"/>
      <c r="B5" s="667"/>
      <c r="C5" s="667"/>
      <c r="D5" s="664"/>
      <c r="E5" s="664"/>
      <c r="F5" s="664"/>
      <c r="G5" s="664"/>
    </row>
    <row r="6" spans="1:7" ht="15.75" customHeight="1" thickBot="1" x14ac:dyDescent="0.25">
      <c r="A6" s="666"/>
      <c r="B6" s="667"/>
      <c r="C6" s="667"/>
      <c r="D6" s="665"/>
      <c r="E6" s="665"/>
      <c r="F6" s="665"/>
      <c r="G6" s="665"/>
    </row>
    <row r="7" spans="1:7" ht="28.35" customHeight="1" x14ac:dyDescent="0.25">
      <c r="A7" s="446" t="s">
        <v>784</v>
      </c>
      <c r="B7" s="447" t="s">
        <v>785</v>
      </c>
      <c r="C7" s="448"/>
      <c r="D7" s="449"/>
      <c r="E7" s="449"/>
      <c r="F7" s="449"/>
      <c r="G7" s="450"/>
    </row>
    <row r="8" spans="1:7" ht="28.35" customHeight="1" x14ac:dyDescent="0.25">
      <c r="A8" s="446" t="s">
        <v>786</v>
      </c>
      <c r="B8" s="447" t="s">
        <v>787</v>
      </c>
      <c r="C8" s="448"/>
      <c r="D8" s="449"/>
      <c r="E8" s="449"/>
      <c r="F8" s="449"/>
      <c r="G8" s="450"/>
    </row>
    <row r="9" spans="1:7" ht="28.35" customHeight="1" x14ac:dyDescent="0.2">
      <c r="A9" s="451" t="s">
        <v>788</v>
      </c>
      <c r="B9" s="452" t="s">
        <v>789</v>
      </c>
      <c r="C9" s="453"/>
      <c r="D9" s="454">
        <v>5000000</v>
      </c>
      <c r="E9" s="454"/>
      <c r="F9" s="454"/>
      <c r="G9" s="455" t="s">
        <v>790</v>
      </c>
    </row>
    <row r="10" spans="1:7" ht="28.35" customHeight="1" x14ac:dyDescent="0.2">
      <c r="A10" s="451" t="s">
        <v>791</v>
      </c>
      <c r="B10" s="452" t="s">
        <v>792</v>
      </c>
      <c r="C10" s="453"/>
      <c r="D10" s="454">
        <v>10000000</v>
      </c>
      <c r="E10" s="454"/>
      <c r="F10" s="454"/>
      <c r="G10" s="455" t="s">
        <v>790</v>
      </c>
    </row>
    <row r="11" spans="1:7" ht="28.35" customHeight="1" x14ac:dyDescent="0.2">
      <c r="A11" s="451" t="s">
        <v>8</v>
      </c>
      <c r="B11" s="456" t="s">
        <v>793</v>
      </c>
      <c r="C11" s="453"/>
      <c r="D11" s="454">
        <v>400000</v>
      </c>
      <c r="E11" s="454">
        <v>400000</v>
      </c>
      <c r="F11" s="454">
        <v>400000</v>
      </c>
      <c r="G11" s="455" t="s">
        <v>790</v>
      </c>
    </row>
    <row r="12" spans="1:7" ht="28.35" customHeight="1" x14ac:dyDescent="0.2">
      <c r="A12" s="451" t="s">
        <v>4</v>
      </c>
      <c r="B12" s="456" t="s">
        <v>794</v>
      </c>
      <c r="C12" s="453"/>
      <c r="D12" s="454">
        <v>2000000</v>
      </c>
      <c r="E12" s="454">
        <v>1640000</v>
      </c>
      <c r="F12" s="454">
        <v>1640000</v>
      </c>
      <c r="G12" s="455" t="s">
        <v>790</v>
      </c>
    </row>
    <row r="13" spans="1:7" ht="26.25" customHeight="1" x14ac:dyDescent="0.2">
      <c r="A13" s="451" t="s">
        <v>6</v>
      </c>
      <c r="B13" s="456" t="s">
        <v>795</v>
      </c>
      <c r="C13" s="453"/>
      <c r="D13" s="454">
        <v>2000000</v>
      </c>
      <c r="E13" s="454">
        <v>2000000</v>
      </c>
      <c r="F13" s="454">
        <v>2000000</v>
      </c>
      <c r="G13" s="455" t="s">
        <v>790</v>
      </c>
    </row>
    <row r="14" spans="1:7" ht="28.35" customHeight="1" x14ac:dyDescent="0.2">
      <c r="A14" s="451" t="s">
        <v>17</v>
      </c>
      <c r="B14" s="456" t="s">
        <v>796</v>
      </c>
      <c r="C14" s="453"/>
      <c r="D14" s="454">
        <v>10000000</v>
      </c>
      <c r="E14" s="457">
        <v>10000000</v>
      </c>
      <c r="F14" s="457">
        <v>10000000</v>
      </c>
      <c r="G14" s="455" t="s">
        <v>790</v>
      </c>
    </row>
    <row r="15" spans="1:7" ht="27.75" customHeight="1" x14ac:dyDescent="0.2">
      <c r="A15" s="451" t="s">
        <v>17</v>
      </c>
      <c r="B15" s="456" t="s">
        <v>797</v>
      </c>
      <c r="C15" s="453"/>
      <c r="D15" s="454">
        <v>10000000</v>
      </c>
      <c r="E15" s="454">
        <v>6800000</v>
      </c>
      <c r="F15" s="454">
        <v>6800000</v>
      </c>
      <c r="G15" s="455" t="s">
        <v>790</v>
      </c>
    </row>
    <row r="16" spans="1:7" ht="27.75" customHeight="1" x14ac:dyDescent="0.2">
      <c r="A16" s="451" t="s">
        <v>18</v>
      </c>
      <c r="B16" s="458" t="s">
        <v>798</v>
      </c>
      <c r="C16" s="453"/>
      <c r="D16" s="454">
        <v>15875000</v>
      </c>
      <c r="E16" s="454">
        <v>15875000</v>
      </c>
      <c r="F16" s="454">
        <v>15875000</v>
      </c>
      <c r="G16" s="455" t="s">
        <v>790</v>
      </c>
    </row>
    <row r="17" spans="1:7" ht="27.75" customHeight="1" x14ac:dyDescent="0.2">
      <c r="A17" s="451" t="s">
        <v>254</v>
      </c>
      <c r="B17" s="458" t="s">
        <v>799</v>
      </c>
      <c r="C17" s="453"/>
      <c r="D17" s="454">
        <v>3683000</v>
      </c>
      <c r="E17" s="454">
        <v>3683000</v>
      </c>
      <c r="F17" s="454">
        <v>3683000</v>
      </c>
      <c r="G17" s="455" t="s">
        <v>790</v>
      </c>
    </row>
    <row r="18" spans="1:7" ht="28.35" customHeight="1" x14ac:dyDescent="0.2">
      <c r="A18" s="451"/>
      <c r="B18" s="459" t="s">
        <v>800</v>
      </c>
      <c r="C18" s="453"/>
      <c r="D18" s="460">
        <f>SUM(D9:D17)</f>
        <v>58958000</v>
      </c>
      <c r="E18" s="460">
        <f>SUM(E9:E17)</f>
        <v>40398000</v>
      </c>
      <c r="F18" s="460">
        <f>SUM(F9:F17)</f>
        <v>40398000</v>
      </c>
      <c r="G18" s="455"/>
    </row>
    <row r="19" spans="1:7" ht="28.35" customHeight="1" x14ac:dyDescent="0.25">
      <c r="A19" s="461" t="s">
        <v>801</v>
      </c>
      <c r="B19" s="462" t="s">
        <v>802</v>
      </c>
      <c r="C19" s="453"/>
      <c r="D19" s="454"/>
      <c r="E19" s="454"/>
      <c r="F19" s="454"/>
      <c r="G19" s="455"/>
    </row>
    <row r="20" spans="1:7" ht="28.35" customHeight="1" x14ac:dyDescent="0.2">
      <c r="A20" s="451" t="s">
        <v>1</v>
      </c>
      <c r="B20" s="456" t="s">
        <v>803</v>
      </c>
      <c r="C20" s="453"/>
      <c r="D20" s="454">
        <v>15000000</v>
      </c>
      <c r="E20" s="454">
        <v>14100000</v>
      </c>
      <c r="F20" s="454">
        <v>14100000</v>
      </c>
      <c r="G20" s="455" t="s">
        <v>790</v>
      </c>
    </row>
    <row r="21" spans="1:7" ht="28.35" customHeight="1" x14ac:dyDescent="0.2">
      <c r="A21" s="451" t="s">
        <v>2</v>
      </c>
      <c r="B21" s="456" t="s">
        <v>804</v>
      </c>
      <c r="C21" s="453"/>
      <c r="D21" s="454">
        <v>10000000</v>
      </c>
      <c r="E21" s="454">
        <v>10000000</v>
      </c>
      <c r="F21" s="454">
        <v>10000000</v>
      </c>
      <c r="G21" s="455" t="s">
        <v>790</v>
      </c>
    </row>
    <row r="22" spans="1:7" ht="28.35" customHeight="1" x14ac:dyDescent="0.2">
      <c r="A22" s="451" t="s">
        <v>3</v>
      </c>
      <c r="B22" s="456" t="s">
        <v>805</v>
      </c>
      <c r="C22" s="453"/>
      <c r="D22" s="454">
        <v>400000</v>
      </c>
      <c r="E22" s="454">
        <v>400000</v>
      </c>
      <c r="F22" s="454">
        <v>400000</v>
      </c>
      <c r="G22" s="455" t="s">
        <v>790</v>
      </c>
    </row>
    <row r="23" spans="1:7" ht="28.35" customHeight="1" x14ac:dyDescent="0.2">
      <c r="A23" s="451" t="s">
        <v>4</v>
      </c>
      <c r="B23" s="452" t="s">
        <v>806</v>
      </c>
      <c r="C23" s="463"/>
      <c r="D23" s="454">
        <v>2000000</v>
      </c>
      <c r="E23" s="454"/>
      <c r="F23" s="454"/>
      <c r="G23" s="455" t="s">
        <v>790</v>
      </c>
    </row>
    <row r="24" spans="1:7" ht="28.35" customHeight="1" x14ac:dyDescent="0.2">
      <c r="A24" s="451" t="s">
        <v>6</v>
      </c>
      <c r="B24" s="458" t="s">
        <v>807</v>
      </c>
      <c r="C24" s="463"/>
      <c r="D24" s="464">
        <v>34000000</v>
      </c>
      <c r="E24" s="464">
        <v>34000000</v>
      </c>
      <c r="F24" s="464">
        <v>34000000</v>
      </c>
      <c r="G24" s="455" t="s">
        <v>790</v>
      </c>
    </row>
    <row r="25" spans="1:7" ht="28.35" customHeight="1" x14ac:dyDescent="0.2">
      <c r="A25" s="451" t="s">
        <v>17</v>
      </c>
      <c r="B25" s="458" t="s">
        <v>808</v>
      </c>
      <c r="C25" s="463"/>
      <c r="D25" s="464">
        <v>10000000</v>
      </c>
      <c r="E25" s="464">
        <v>10000000</v>
      </c>
      <c r="F25" s="464">
        <v>10000000</v>
      </c>
      <c r="G25" s="455" t="s">
        <v>790</v>
      </c>
    </row>
    <row r="26" spans="1:7" ht="28.35" customHeight="1" x14ac:dyDescent="0.2">
      <c r="A26" s="451" t="s">
        <v>14</v>
      </c>
      <c r="B26" s="458" t="s">
        <v>809</v>
      </c>
      <c r="C26" s="463"/>
      <c r="D26" s="464">
        <v>2752500</v>
      </c>
      <c r="E26" s="464">
        <v>2752500</v>
      </c>
      <c r="F26" s="464">
        <v>2752500</v>
      </c>
      <c r="G26" s="455" t="s">
        <v>790</v>
      </c>
    </row>
    <row r="27" spans="1:7" ht="28.35" customHeight="1" x14ac:dyDescent="0.2">
      <c r="A27" s="451" t="s">
        <v>18</v>
      </c>
      <c r="B27" s="458" t="s">
        <v>810</v>
      </c>
      <c r="C27" s="463"/>
      <c r="D27" s="464">
        <v>3000000</v>
      </c>
      <c r="E27" s="464">
        <v>3000000</v>
      </c>
      <c r="F27" s="464">
        <v>3000000</v>
      </c>
      <c r="G27" s="455" t="s">
        <v>790</v>
      </c>
    </row>
    <row r="28" spans="1:7" ht="28.35" customHeight="1" x14ac:dyDescent="0.2">
      <c r="A28" s="451" t="s">
        <v>254</v>
      </c>
      <c r="B28" s="458" t="s">
        <v>811</v>
      </c>
      <c r="C28" s="463"/>
      <c r="D28" s="464"/>
      <c r="E28" s="464"/>
      <c r="F28" s="464"/>
      <c r="G28" s="455" t="s">
        <v>790</v>
      </c>
    </row>
    <row r="29" spans="1:7" ht="28.35" customHeight="1" x14ac:dyDescent="0.2">
      <c r="A29" s="451" t="s">
        <v>15</v>
      </c>
      <c r="B29" s="458" t="s">
        <v>812</v>
      </c>
      <c r="C29" s="463"/>
      <c r="D29" s="464"/>
      <c r="E29" s="464"/>
      <c r="F29" s="464"/>
      <c r="G29" s="455" t="s">
        <v>790</v>
      </c>
    </row>
    <row r="30" spans="1:7" ht="28.35" customHeight="1" x14ac:dyDescent="0.2">
      <c r="A30" s="451" t="s">
        <v>145</v>
      </c>
      <c r="B30" s="458" t="s">
        <v>942</v>
      </c>
      <c r="C30" s="463"/>
      <c r="D30" s="464"/>
      <c r="E30" s="464">
        <v>200000</v>
      </c>
      <c r="F30" s="464">
        <v>200000</v>
      </c>
      <c r="G30" s="455" t="s">
        <v>790</v>
      </c>
    </row>
    <row r="31" spans="1:7" ht="28.35" customHeight="1" x14ac:dyDescent="0.2">
      <c r="A31" s="451"/>
      <c r="B31" s="459" t="s">
        <v>813</v>
      </c>
      <c r="C31" s="463"/>
      <c r="D31" s="465">
        <f>SUM(D20:D29)</f>
        <v>77152500</v>
      </c>
      <c r="E31" s="465">
        <f>SUM(E20:E30)</f>
        <v>74452500</v>
      </c>
      <c r="F31" s="465">
        <f>SUM(F20:F30)</f>
        <v>74452500</v>
      </c>
      <c r="G31" s="455"/>
    </row>
    <row r="32" spans="1:7" ht="28.35" customHeight="1" x14ac:dyDescent="0.2">
      <c r="A32" s="451"/>
      <c r="B32" s="466" t="s">
        <v>814</v>
      </c>
      <c r="C32" s="467"/>
      <c r="D32" s="460">
        <f>D18+D31</f>
        <v>136110500</v>
      </c>
      <c r="E32" s="460">
        <f>E18+E31</f>
        <v>114850500</v>
      </c>
      <c r="F32" s="460">
        <f>F18+F31</f>
        <v>114850500</v>
      </c>
      <c r="G32" s="455"/>
    </row>
    <row r="33" spans="1:7" ht="28.35" customHeight="1" x14ac:dyDescent="0.2">
      <c r="A33" s="451" t="s">
        <v>1</v>
      </c>
      <c r="B33" s="468" t="s">
        <v>815</v>
      </c>
      <c r="C33" s="467"/>
      <c r="D33" s="454">
        <v>67999500</v>
      </c>
      <c r="E33" s="454">
        <v>73388736</v>
      </c>
      <c r="F33" s="557">
        <v>74658153</v>
      </c>
      <c r="G33" s="455" t="s">
        <v>790</v>
      </c>
    </row>
    <row r="34" spans="1:7" ht="28.35" customHeight="1" thickBot="1" x14ac:dyDescent="0.25">
      <c r="A34" s="469"/>
      <c r="B34" s="470" t="s">
        <v>816</v>
      </c>
      <c r="C34" s="471"/>
      <c r="D34" s="472">
        <f>SUM(D32:D33)</f>
        <v>204110000</v>
      </c>
      <c r="E34" s="472">
        <f>SUM(E32:E33)</f>
        <v>188239236</v>
      </c>
      <c r="F34" s="472">
        <f>SUM(F32:F33)</f>
        <v>189508653</v>
      </c>
      <c r="G34" s="473"/>
    </row>
    <row r="35" spans="1:7" ht="16.5" customHeight="1" x14ac:dyDescent="0.2"/>
  </sheetData>
  <mergeCells count="7">
    <mergeCell ref="G3:G6"/>
    <mergeCell ref="F3:F6"/>
    <mergeCell ref="A3:A6"/>
    <mergeCell ref="B3:B6"/>
    <mergeCell ref="C3:C6"/>
    <mergeCell ref="D3:D6"/>
    <mergeCell ref="E3:E6"/>
  </mergeCells>
  <printOptions horizontalCentered="1"/>
  <pageMargins left="0.23622047244094491" right="0.23622047244094491" top="1.2598425196850394" bottom="0.19685039370078741" header="0.43307086614173229" footer="0.19685039370078741"/>
  <pageSetup paperSize="9" scale="86" fitToWidth="0" orientation="portrait" horizontalDpi="4294967294" r:id="rId1"/>
  <headerFooter alignWithMargins="0">
    <oddHeader xml:space="preserve">&amp;C&amp;"Garamond,Félkövér"&amp;14 22/2017. (IX.15.) számú költségvetési rendelethez
ZALAKAROS VÁROS ÖNKORMÁNYZAT
 2017.ÉVI TARTALÉKA&amp;R&amp;A
&amp;P.oldal
forintban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8"/>
  <sheetViews>
    <sheetView view="pageLayout" zoomScaleNormal="100" workbookViewId="0">
      <selection activeCell="L28" sqref="L28"/>
    </sheetView>
  </sheetViews>
  <sheetFormatPr defaultRowHeight="12.75" x14ac:dyDescent="0.2"/>
  <cols>
    <col min="1" max="1" width="8.85546875" style="474" customWidth="1"/>
    <col min="2" max="2" width="8.140625" style="474" customWidth="1"/>
    <col min="3" max="3" width="8.28515625" style="474" customWidth="1"/>
    <col min="4" max="4" width="48.42578125" style="474" customWidth="1"/>
    <col min="5" max="5" width="13.28515625" style="474" customWidth="1"/>
    <col min="6" max="6" width="12.7109375" style="474" bestFit="1" customWidth="1"/>
    <col min="7" max="7" width="12.85546875" style="474" customWidth="1"/>
    <col min="8" max="8" width="13.140625" style="474" customWidth="1"/>
    <col min="9" max="9" width="12.7109375" style="474" customWidth="1"/>
    <col min="10" max="10" width="13.85546875" style="474" customWidth="1"/>
    <col min="11" max="11" width="12.85546875" style="474" customWidth="1"/>
    <col min="12" max="12" width="13.42578125" style="474" customWidth="1"/>
    <col min="13" max="13" width="13" style="474" customWidth="1"/>
    <col min="14" max="14" width="15.28515625" style="474" customWidth="1"/>
    <col min="15" max="16384" width="9.140625" style="474"/>
  </cols>
  <sheetData>
    <row r="1" spans="1:14" x14ac:dyDescent="0.2">
      <c r="M1" s="475"/>
    </row>
    <row r="2" spans="1:14" ht="16.5" customHeight="1" x14ac:dyDescent="0.2">
      <c r="A2" s="675" t="s">
        <v>817</v>
      </c>
      <c r="B2" s="678" t="s">
        <v>818</v>
      </c>
      <c r="C2" s="679"/>
      <c r="D2" s="680"/>
      <c r="E2" s="687" t="s">
        <v>819</v>
      </c>
      <c r="F2" s="690"/>
      <c r="G2" s="690"/>
      <c r="H2" s="690"/>
      <c r="I2" s="690"/>
      <c r="J2" s="690"/>
      <c r="K2" s="690"/>
      <c r="L2" s="690"/>
      <c r="M2" s="690"/>
      <c r="N2" s="690"/>
    </row>
    <row r="3" spans="1:14" ht="17.25" customHeight="1" x14ac:dyDescent="0.2">
      <c r="A3" s="676"/>
      <c r="B3" s="681"/>
      <c r="C3" s="682"/>
      <c r="D3" s="683"/>
      <c r="E3" s="688"/>
      <c r="F3" s="476">
        <v>2018</v>
      </c>
      <c r="G3" s="476">
        <v>2019</v>
      </c>
      <c r="H3" s="476">
        <v>2020</v>
      </c>
      <c r="I3" s="476">
        <v>2021</v>
      </c>
      <c r="J3" s="476">
        <v>2022</v>
      </c>
      <c r="K3" s="476">
        <v>2023</v>
      </c>
      <c r="L3" s="476">
        <v>2024</v>
      </c>
      <c r="M3" s="476">
        <v>2025</v>
      </c>
      <c r="N3" s="691" t="s">
        <v>36</v>
      </c>
    </row>
    <row r="4" spans="1:14" ht="12" customHeight="1" x14ac:dyDescent="0.2">
      <c r="A4" s="677"/>
      <c r="B4" s="684"/>
      <c r="C4" s="685"/>
      <c r="D4" s="686"/>
      <c r="E4" s="689"/>
      <c r="F4" s="691"/>
      <c r="G4" s="691"/>
      <c r="H4" s="691"/>
      <c r="I4" s="691"/>
      <c r="J4" s="691"/>
      <c r="K4" s="691"/>
      <c r="L4" s="691"/>
      <c r="M4" s="691"/>
      <c r="N4" s="691"/>
    </row>
    <row r="5" spans="1:14" ht="35.1" customHeight="1" x14ac:dyDescent="0.2">
      <c r="A5" s="477" t="s">
        <v>1</v>
      </c>
      <c r="B5" s="668" t="s">
        <v>820</v>
      </c>
      <c r="C5" s="668"/>
      <c r="D5" s="668"/>
      <c r="E5" s="478">
        <v>10000000</v>
      </c>
      <c r="F5" s="478">
        <v>10000000</v>
      </c>
      <c r="G5" s="478">
        <v>10000000</v>
      </c>
      <c r="H5" s="478">
        <v>10000000</v>
      </c>
      <c r="I5" s="478">
        <v>10000000</v>
      </c>
      <c r="J5" s="478">
        <v>10000000</v>
      </c>
      <c r="K5" s="478">
        <v>10000000</v>
      </c>
      <c r="L5" s="478">
        <v>10000000</v>
      </c>
      <c r="M5" s="478">
        <v>10000000</v>
      </c>
      <c r="N5" s="479">
        <f>SUM(E5:M5)</f>
        <v>90000000</v>
      </c>
    </row>
    <row r="6" spans="1:14" ht="35.1" customHeight="1" x14ac:dyDescent="0.2">
      <c r="A6" s="477" t="s">
        <v>2</v>
      </c>
      <c r="B6" s="668" t="s">
        <v>821</v>
      </c>
      <c r="C6" s="668"/>
      <c r="D6" s="668"/>
      <c r="E6" s="478">
        <v>2200000</v>
      </c>
      <c r="F6" s="478">
        <v>1945000</v>
      </c>
      <c r="G6" s="478">
        <v>1690000</v>
      </c>
      <c r="H6" s="478">
        <v>1440000</v>
      </c>
      <c r="I6" s="478">
        <v>1180000</v>
      </c>
      <c r="J6" s="478">
        <v>925000</v>
      </c>
      <c r="K6" s="478">
        <v>670000</v>
      </c>
      <c r="L6" s="478">
        <v>415000</v>
      </c>
      <c r="M6" s="478">
        <v>160000</v>
      </c>
      <c r="N6" s="479">
        <f>SUM(E6:M6)</f>
        <v>10625000</v>
      </c>
    </row>
    <row r="7" spans="1:14" ht="35.1" customHeight="1" x14ac:dyDescent="0.2">
      <c r="A7" s="477" t="s">
        <v>3</v>
      </c>
      <c r="B7" s="669" t="s">
        <v>822</v>
      </c>
      <c r="C7" s="670"/>
      <c r="D7" s="671"/>
      <c r="E7" s="478">
        <v>2305000</v>
      </c>
      <c r="F7" s="478">
        <v>3820000</v>
      </c>
      <c r="G7" s="478"/>
      <c r="H7" s="478"/>
      <c r="I7" s="478"/>
      <c r="J7" s="478"/>
      <c r="K7" s="478"/>
      <c r="L7" s="478"/>
      <c r="M7" s="478"/>
      <c r="N7" s="479">
        <f>SUM(E7:M7)</f>
        <v>6125000</v>
      </c>
    </row>
    <row r="8" spans="1:14" ht="35.1" customHeight="1" x14ac:dyDescent="0.2">
      <c r="A8" s="480"/>
      <c r="B8" s="672" t="s">
        <v>36</v>
      </c>
      <c r="C8" s="673"/>
      <c r="D8" s="674"/>
      <c r="E8" s="479">
        <f>SUM(E5:E7)</f>
        <v>14505000</v>
      </c>
      <c r="F8" s="479">
        <f t="shared" ref="F8:N8" si="0">SUM(F5:F7)</f>
        <v>15765000</v>
      </c>
      <c r="G8" s="479">
        <f t="shared" si="0"/>
        <v>11690000</v>
      </c>
      <c r="H8" s="479">
        <f t="shared" si="0"/>
        <v>11440000</v>
      </c>
      <c r="I8" s="479">
        <f t="shared" si="0"/>
        <v>11180000</v>
      </c>
      <c r="J8" s="479">
        <f t="shared" si="0"/>
        <v>10925000</v>
      </c>
      <c r="K8" s="479">
        <f t="shared" si="0"/>
        <v>10670000</v>
      </c>
      <c r="L8" s="479">
        <f t="shared" si="0"/>
        <v>10415000</v>
      </c>
      <c r="M8" s="479">
        <f t="shared" si="0"/>
        <v>10160000</v>
      </c>
      <c r="N8" s="479">
        <f t="shared" si="0"/>
        <v>106750000</v>
      </c>
    </row>
  </sheetData>
  <mergeCells count="10">
    <mergeCell ref="E2:E4"/>
    <mergeCell ref="F2:N2"/>
    <mergeCell ref="N3:N4"/>
    <mergeCell ref="F4:M4"/>
    <mergeCell ref="B5:D5"/>
    <mergeCell ref="B6:D6"/>
    <mergeCell ref="B7:D7"/>
    <mergeCell ref="B8:D8"/>
    <mergeCell ref="A2:A4"/>
    <mergeCell ref="B2:D4"/>
  </mergeCells>
  <printOptions horizontalCentered="1"/>
  <pageMargins left="0.23622047244094491" right="0.23622047244094491" top="1.5354330708661419" bottom="0.19685039370078741" header="0.43307086614173229" footer="0.19685039370078741"/>
  <pageSetup paperSize="9" scale="66" orientation="landscape" r:id="rId1"/>
  <headerFooter alignWithMargins="0">
    <oddHeader>&amp;C&amp;"Garamond,Félkövér"&amp;14 22/2017. (IX.15.)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view="pageLayout" zoomScaleNormal="100" workbookViewId="0">
      <selection activeCell="J20" sqref="J20"/>
    </sheetView>
  </sheetViews>
  <sheetFormatPr defaultRowHeight="12.75" x14ac:dyDescent="0.2"/>
  <cols>
    <col min="1" max="1" width="3.7109375" style="481" customWidth="1"/>
    <col min="2" max="2" width="9.140625" style="481"/>
    <col min="3" max="3" width="8.42578125" style="481" customWidth="1"/>
    <col min="4" max="4" width="22.85546875" style="481" customWidth="1"/>
    <col min="5" max="5" width="25.5703125" style="481" customWidth="1"/>
    <col min="6" max="6" width="10.85546875" style="481" customWidth="1"/>
    <col min="7" max="7" width="11.140625" style="481" customWidth="1"/>
    <col min="8" max="8" width="16.7109375" style="481" customWidth="1"/>
    <col min="9" max="9" width="9.140625" style="481"/>
    <col min="10" max="10" width="11.140625" style="481" customWidth="1"/>
    <col min="11" max="11" width="11.42578125" style="481" customWidth="1"/>
    <col min="12" max="16384" width="9.140625" style="481"/>
  </cols>
  <sheetData>
    <row r="1" spans="1:11" ht="48.75" customHeight="1" x14ac:dyDescent="0.2">
      <c r="J1" s="704"/>
      <c r="K1" s="704"/>
    </row>
    <row r="2" spans="1:11" ht="24.95" customHeight="1" x14ac:dyDescent="0.2">
      <c r="A2" s="693" t="s">
        <v>823</v>
      </c>
      <c r="B2" s="693" t="s">
        <v>824</v>
      </c>
      <c r="C2" s="693"/>
      <c r="D2" s="693"/>
      <c r="E2" s="705" t="s">
        <v>825</v>
      </c>
      <c r="F2" s="705"/>
      <c r="G2" s="705"/>
      <c r="H2" s="705" t="s">
        <v>826</v>
      </c>
      <c r="I2" s="705"/>
      <c r="J2" s="705"/>
      <c r="K2" s="482" t="s">
        <v>10</v>
      </c>
    </row>
    <row r="3" spans="1:11" ht="24.95" customHeight="1" x14ac:dyDescent="0.2">
      <c r="A3" s="693"/>
      <c r="B3" s="693"/>
      <c r="C3" s="693"/>
      <c r="D3" s="693"/>
      <c r="E3" s="693" t="s">
        <v>827</v>
      </c>
      <c r="F3" s="693" t="s">
        <v>828</v>
      </c>
      <c r="G3" s="693" t="s">
        <v>829</v>
      </c>
      <c r="H3" s="693" t="s">
        <v>827</v>
      </c>
      <c r="I3" s="693" t="s">
        <v>828</v>
      </c>
      <c r="J3" s="693" t="s">
        <v>829</v>
      </c>
      <c r="K3" s="694" t="s">
        <v>358</v>
      </c>
    </row>
    <row r="4" spans="1:11" ht="24.95" customHeight="1" x14ac:dyDescent="0.2">
      <c r="A4" s="693"/>
      <c r="B4" s="693"/>
      <c r="C4" s="693"/>
      <c r="D4" s="693"/>
      <c r="E4" s="693"/>
      <c r="F4" s="693"/>
      <c r="G4" s="693"/>
      <c r="H4" s="693"/>
      <c r="I4" s="693"/>
      <c r="J4" s="693"/>
      <c r="K4" s="694"/>
    </row>
    <row r="5" spans="1:11" ht="24.95" customHeight="1" x14ac:dyDescent="0.2">
      <c r="A5" s="483" t="s">
        <v>21</v>
      </c>
      <c r="B5" s="695" t="s">
        <v>830</v>
      </c>
      <c r="C5" s="696"/>
      <c r="D5" s="697"/>
      <c r="E5" s="483"/>
      <c r="F5" s="483"/>
      <c r="G5" s="483"/>
      <c r="H5" s="483"/>
      <c r="I5" s="483"/>
      <c r="J5" s="483"/>
      <c r="K5" s="484"/>
    </row>
    <row r="6" spans="1:11" ht="50.1" customHeight="1" x14ac:dyDescent="0.2">
      <c r="A6" s="485" t="s">
        <v>788</v>
      </c>
      <c r="B6" s="698" t="s">
        <v>831</v>
      </c>
      <c r="C6" s="699"/>
      <c r="D6" s="699"/>
      <c r="E6" s="486" t="s">
        <v>832</v>
      </c>
      <c r="F6" s="487" t="s">
        <v>833</v>
      </c>
      <c r="G6" s="488">
        <v>6415000</v>
      </c>
      <c r="H6" s="489" t="s">
        <v>834</v>
      </c>
      <c r="I6" s="489" t="s">
        <v>834</v>
      </c>
      <c r="J6" s="489" t="s">
        <v>834</v>
      </c>
      <c r="K6" s="488">
        <f>SUM(G6:J6)</f>
        <v>6415000</v>
      </c>
    </row>
    <row r="7" spans="1:11" ht="30" customHeight="1" x14ac:dyDescent="0.2">
      <c r="A7" s="485" t="s">
        <v>791</v>
      </c>
      <c r="B7" s="698" t="s">
        <v>835</v>
      </c>
      <c r="C7" s="699"/>
      <c r="D7" s="699"/>
      <c r="E7" s="489" t="s">
        <v>834</v>
      </c>
      <c r="F7" s="489" t="s">
        <v>834</v>
      </c>
      <c r="G7" s="489" t="s">
        <v>834</v>
      </c>
      <c r="H7" s="489" t="s">
        <v>834</v>
      </c>
      <c r="I7" s="489" t="s">
        <v>834</v>
      </c>
      <c r="J7" s="489" t="s">
        <v>834</v>
      </c>
      <c r="K7" s="489" t="s">
        <v>834</v>
      </c>
    </row>
    <row r="8" spans="1:11" ht="30" customHeight="1" x14ac:dyDescent="0.2">
      <c r="A8" s="485" t="s">
        <v>8</v>
      </c>
      <c r="B8" s="698" t="s">
        <v>836</v>
      </c>
      <c r="C8" s="699"/>
      <c r="D8" s="699"/>
      <c r="E8" s="489" t="s">
        <v>834</v>
      </c>
      <c r="F8" s="490">
        <v>0.24</v>
      </c>
      <c r="G8" s="488">
        <v>4294000</v>
      </c>
      <c r="H8" s="489" t="s">
        <v>834</v>
      </c>
      <c r="I8" s="489" t="s">
        <v>834</v>
      </c>
      <c r="J8" s="489" t="s">
        <v>834</v>
      </c>
      <c r="K8" s="488">
        <f>SUM(G8)</f>
        <v>4294000</v>
      </c>
    </row>
    <row r="9" spans="1:11" ht="30" customHeight="1" x14ac:dyDescent="0.2">
      <c r="A9" s="485" t="s">
        <v>9</v>
      </c>
      <c r="B9" s="698" t="s">
        <v>837</v>
      </c>
      <c r="C9" s="699"/>
      <c r="D9" s="699"/>
      <c r="E9" s="489" t="s">
        <v>834</v>
      </c>
      <c r="F9" s="489" t="s">
        <v>834</v>
      </c>
      <c r="G9" s="489" t="s">
        <v>834</v>
      </c>
      <c r="H9" s="489" t="s">
        <v>834</v>
      </c>
      <c r="I9" s="489" t="s">
        <v>834</v>
      </c>
      <c r="J9" s="489" t="s">
        <v>834</v>
      </c>
      <c r="K9" s="486" t="s">
        <v>834</v>
      </c>
    </row>
    <row r="10" spans="1:11" ht="33" customHeight="1" x14ac:dyDescent="0.2">
      <c r="A10" s="485" t="s">
        <v>5</v>
      </c>
      <c r="B10" s="698" t="s">
        <v>838</v>
      </c>
      <c r="C10" s="699"/>
      <c r="D10" s="699"/>
      <c r="E10" s="491" t="s">
        <v>839</v>
      </c>
      <c r="F10" s="486" t="s">
        <v>840</v>
      </c>
      <c r="G10" s="492">
        <v>606000</v>
      </c>
      <c r="H10" s="491" t="s">
        <v>841</v>
      </c>
      <c r="I10" s="493">
        <v>1</v>
      </c>
      <c r="J10" s="492">
        <v>361000</v>
      </c>
      <c r="K10" s="488">
        <f>SUM(G10+J10)</f>
        <v>967000</v>
      </c>
    </row>
    <row r="11" spans="1:11" ht="33" customHeight="1" x14ac:dyDescent="0.2">
      <c r="A11" s="485"/>
      <c r="B11" s="700" t="s">
        <v>842</v>
      </c>
      <c r="C11" s="700"/>
      <c r="D11" s="700"/>
      <c r="E11" s="494"/>
      <c r="F11" s="495"/>
      <c r="G11" s="496">
        <f>SUM(G6:G10)</f>
        <v>11315000</v>
      </c>
      <c r="H11" s="494"/>
      <c r="I11" s="497"/>
      <c r="J11" s="498">
        <f>SUM(J10)</f>
        <v>361000</v>
      </c>
      <c r="K11" s="499">
        <f>SUM(K6:K10)</f>
        <v>11676000</v>
      </c>
    </row>
    <row r="12" spans="1:11" ht="33" customHeight="1" x14ac:dyDescent="0.2">
      <c r="A12" s="485"/>
      <c r="B12" s="698"/>
      <c r="C12" s="699"/>
      <c r="D12" s="699"/>
      <c r="E12" s="491"/>
      <c r="F12" s="500"/>
      <c r="G12" s="492"/>
      <c r="H12" s="491"/>
      <c r="I12" s="493"/>
      <c r="J12" s="492"/>
      <c r="K12" s="488"/>
    </row>
    <row r="13" spans="1:11" ht="33" customHeight="1" x14ac:dyDescent="0.2">
      <c r="A13" s="501"/>
      <c r="B13" s="701" t="s">
        <v>843</v>
      </c>
      <c r="C13" s="702"/>
      <c r="D13" s="703"/>
      <c r="E13" s="494"/>
      <c r="F13" s="495"/>
      <c r="G13" s="496">
        <f>SUM(G11:G12)</f>
        <v>11315000</v>
      </c>
      <c r="H13" s="494"/>
      <c r="I13" s="497"/>
      <c r="J13" s="498">
        <f>SUM(J11:J12)</f>
        <v>361000</v>
      </c>
      <c r="K13" s="496">
        <f>SUM(K11:K12)</f>
        <v>11676000</v>
      </c>
    </row>
    <row r="14" spans="1:11" x14ac:dyDescent="0.2">
      <c r="B14" s="692"/>
      <c r="C14" s="692"/>
      <c r="D14" s="692"/>
    </row>
    <row r="22" spans="4:4" x14ac:dyDescent="0.2">
      <c r="D22" s="502"/>
    </row>
  </sheetData>
  <mergeCells count="22">
    <mergeCell ref="J1:K1"/>
    <mergeCell ref="A2:A4"/>
    <mergeCell ref="B2:D4"/>
    <mergeCell ref="E2:G2"/>
    <mergeCell ref="H2:J2"/>
    <mergeCell ref="E3:E4"/>
    <mergeCell ref="F3:F4"/>
    <mergeCell ref="G3:G4"/>
    <mergeCell ref="H3:H4"/>
    <mergeCell ref="I3:I4"/>
    <mergeCell ref="B14:D14"/>
    <mergeCell ref="J3:J4"/>
    <mergeCell ref="K3:K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23622047244094491" right="0.23622047244094491" top="1.1417322834645669" bottom="0.19685039370078741" header="0.35433070866141736" footer="0.19685039370078741"/>
  <pageSetup paperSize="9" orientation="landscape" horizontalDpi="4294967294" r:id="rId1"/>
  <headerFooter alignWithMargins="0">
    <oddHeader>&amp;C&amp;"Garamond,Félkövér"&amp;14 22/2017. (IX.15.) számú költségvetési rendelethez
ZALAKAROS VÁROS ÖNKORMÁNYZATA
2017.ÉVI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0"/>
  <sheetViews>
    <sheetView topLeftCell="B1" zoomScaleNormal="100" zoomScalePageLayoutView="80" workbookViewId="0">
      <selection activeCell="M36" sqref="M36"/>
    </sheetView>
  </sheetViews>
  <sheetFormatPr defaultRowHeight="12.75" x14ac:dyDescent="0.2"/>
  <cols>
    <col min="1" max="1" width="3" style="503" customWidth="1"/>
    <col min="2" max="2" width="29" style="503" customWidth="1"/>
    <col min="3" max="3" width="13.7109375" style="503" customWidth="1"/>
    <col min="4" max="4" width="13.140625" style="503" customWidth="1"/>
    <col min="5" max="5" width="14.85546875" style="503" customWidth="1"/>
    <col min="6" max="6" width="14.5703125" style="503" customWidth="1"/>
    <col min="7" max="7" width="13.140625" style="503" customWidth="1"/>
    <col min="8" max="8" width="13.7109375" style="503" customWidth="1"/>
    <col min="9" max="9" width="14" style="503" customWidth="1"/>
    <col min="10" max="11" width="13.7109375" style="503" customWidth="1"/>
    <col min="12" max="12" width="14.5703125" style="503" customWidth="1"/>
    <col min="13" max="13" width="13.28515625" style="503" customWidth="1"/>
    <col min="14" max="15" width="15.28515625" style="503" customWidth="1"/>
    <col min="16" max="16" width="11.140625" style="503" bestFit="1" customWidth="1"/>
    <col min="17" max="16384" width="9.140625" style="503"/>
  </cols>
  <sheetData>
    <row r="1" spans="1:16" ht="3.75" customHeight="1" x14ac:dyDescent="0.2">
      <c r="M1" s="706" t="s">
        <v>844</v>
      </c>
      <c r="N1" s="706"/>
      <c r="O1" s="706"/>
    </row>
    <row r="2" spans="1:16" ht="28.35" customHeight="1" x14ac:dyDescent="0.2">
      <c r="A2" s="504" t="s">
        <v>845</v>
      </c>
      <c r="B2" s="505" t="s">
        <v>12</v>
      </c>
      <c r="C2" s="505" t="s">
        <v>846</v>
      </c>
      <c r="D2" s="505" t="s">
        <v>847</v>
      </c>
      <c r="E2" s="505" t="s">
        <v>848</v>
      </c>
      <c r="F2" s="505" t="s">
        <v>849</v>
      </c>
      <c r="G2" s="505" t="s">
        <v>850</v>
      </c>
      <c r="H2" s="505" t="s">
        <v>851</v>
      </c>
      <c r="I2" s="505" t="s">
        <v>852</v>
      </c>
      <c r="J2" s="505" t="s">
        <v>853</v>
      </c>
      <c r="K2" s="505" t="s">
        <v>854</v>
      </c>
      <c r="L2" s="505" t="s">
        <v>855</v>
      </c>
      <c r="M2" s="505" t="s">
        <v>856</v>
      </c>
      <c r="N2" s="505" t="s">
        <v>857</v>
      </c>
      <c r="O2" s="506" t="s">
        <v>10</v>
      </c>
    </row>
    <row r="3" spans="1:16" ht="28.35" customHeight="1" x14ac:dyDescent="0.25">
      <c r="A3" s="507"/>
      <c r="B3" s="508" t="s">
        <v>858</v>
      </c>
      <c r="C3" s="509">
        <v>71525005</v>
      </c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10"/>
    </row>
    <row r="4" spans="1:16" ht="28.35" customHeight="1" x14ac:dyDescent="0.25">
      <c r="A4" s="511" t="s">
        <v>1</v>
      </c>
      <c r="B4" s="512" t="s">
        <v>859</v>
      </c>
      <c r="C4" s="509">
        <v>6299749</v>
      </c>
      <c r="D4" s="509">
        <v>4500000</v>
      </c>
      <c r="E4" s="509">
        <v>6600000</v>
      </c>
      <c r="F4" s="509">
        <v>7500000</v>
      </c>
      <c r="G4" s="509">
        <v>6400000</v>
      </c>
      <c r="H4" s="509">
        <v>20565680</v>
      </c>
      <c r="I4" s="509">
        <v>43995000</v>
      </c>
      <c r="J4" s="509">
        <v>8100000</v>
      </c>
      <c r="K4" s="509">
        <v>8900000</v>
      </c>
      <c r="L4" s="509">
        <v>7200000</v>
      </c>
      <c r="M4" s="509">
        <v>11191106</v>
      </c>
      <c r="N4" s="509">
        <v>10086000</v>
      </c>
      <c r="O4" s="513">
        <f t="shared" ref="O4:O13" si="0">SUM(C4:N4)</f>
        <v>141337535</v>
      </c>
      <c r="P4" s="514"/>
    </row>
    <row r="5" spans="1:16" ht="28.35" customHeight="1" x14ac:dyDescent="0.25">
      <c r="A5" s="511" t="s">
        <v>2</v>
      </c>
      <c r="B5" s="512" t="s">
        <v>73</v>
      </c>
      <c r="C5" s="509">
        <v>16500000</v>
      </c>
      <c r="D5" s="509">
        <v>26000000</v>
      </c>
      <c r="E5" s="509">
        <v>83200000</v>
      </c>
      <c r="F5" s="509">
        <v>20400000</v>
      </c>
      <c r="G5" s="509">
        <v>19500000</v>
      </c>
      <c r="H5" s="509">
        <v>19000000</v>
      </c>
      <c r="I5" s="509">
        <v>15400000</v>
      </c>
      <c r="J5" s="509">
        <v>18400000</v>
      </c>
      <c r="K5" s="509">
        <v>59500000</v>
      </c>
      <c r="L5" s="509">
        <v>26600000</v>
      </c>
      <c r="M5" s="509">
        <v>20500000</v>
      </c>
      <c r="N5" s="509">
        <v>85000000</v>
      </c>
      <c r="O5" s="513">
        <f t="shared" si="0"/>
        <v>410000000</v>
      </c>
      <c r="P5" s="514"/>
    </row>
    <row r="6" spans="1:16" ht="31.5" customHeight="1" x14ac:dyDescent="0.25">
      <c r="A6" s="511" t="s">
        <v>2</v>
      </c>
      <c r="B6" s="512" t="s">
        <v>860</v>
      </c>
      <c r="C6" s="509">
        <v>29514180</v>
      </c>
      <c r="D6" s="509">
        <v>29156929</v>
      </c>
      <c r="E6" s="509">
        <v>29156929</v>
      </c>
      <c r="F6" s="509">
        <v>37177492</v>
      </c>
      <c r="G6" s="509">
        <v>39156929</v>
      </c>
      <c r="H6" s="509">
        <v>48156929</v>
      </c>
      <c r="I6" s="509">
        <v>46156930</v>
      </c>
      <c r="J6" s="509">
        <v>29156929</v>
      </c>
      <c r="K6" s="509">
        <v>38740359</v>
      </c>
      <c r="L6" s="509">
        <v>29156929</v>
      </c>
      <c r="M6" s="509">
        <v>29156929</v>
      </c>
      <c r="N6" s="509">
        <v>29156924</v>
      </c>
      <c r="O6" s="513">
        <f t="shared" si="0"/>
        <v>413844388</v>
      </c>
      <c r="P6" s="514"/>
    </row>
    <row r="7" spans="1:16" ht="31.5" customHeight="1" x14ac:dyDescent="0.25">
      <c r="A7" s="511" t="s">
        <v>3</v>
      </c>
      <c r="B7" s="515" t="s">
        <v>861</v>
      </c>
      <c r="C7" s="509"/>
      <c r="D7" s="509"/>
      <c r="E7" s="509"/>
      <c r="F7" s="509"/>
      <c r="G7" s="509"/>
      <c r="H7" s="516"/>
      <c r="I7" s="509"/>
      <c r="J7" s="509"/>
      <c r="K7" s="509"/>
      <c r="L7" s="509"/>
      <c r="M7" s="509"/>
      <c r="N7" s="509"/>
      <c r="O7" s="513">
        <f t="shared" si="0"/>
        <v>0</v>
      </c>
      <c r="P7" s="514"/>
    </row>
    <row r="8" spans="1:16" ht="28.35" customHeight="1" x14ac:dyDescent="0.25">
      <c r="A8" s="511" t="s">
        <v>4</v>
      </c>
      <c r="B8" s="517" t="s">
        <v>862</v>
      </c>
      <c r="C8" s="509">
        <v>5000000</v>
      </c>
      <c r="D8" s="509"/>
      <c r="E8" s="509"/>
      <c r="F8" s="509"/>
      <c r="G8" s="509">
        <v>2572520</v>
      </c>
      <c r="H8" s="509"/>
      <c r="I8" s="509"/>
      <c r="J8" s="509"/>
      <c r="K8" s="509"/>
      <c r="L8" s="509"/>
      <c r="M8" s="509"/>
      <c r="N8" s="509"/>
      <c r="O8" s="513">
        <f t="shared" si="0"/>
        <v>7572520</v>
      </c>
      <c r="P8" s="514"/>
    </row>
    <row r="9" spans="1:16" ht="28.35" customHeight="1" x14ac:dyDescent="0.25">
      <c r="A9" s="511" t="s">
        <v>6</v>
      </c>
      <c r="B9" s="517" t="s">
        <v>863</v>
      </c>
      <c r="C9" s="509">
        <v>52487</v>
      </c>
      <c r="D9" s="509">
        <v>42487</v>
      </c>
      <c r="E9" s="509">
        <v>42487</v>
      </c>
      <c r="F9" s="509">
        <v>42487</v>
      </c>
      <c r="G9" s="509">
        <v>5349668</v>
      </c>
      <c r="H9" s="509">
        <v>42487</v>
      </c>
      <c r="I9" s="509">
        <v>42487</v>
      </c>
      <c r="J9" s="509">
        <v>42487</v>
      </c>
      <c r="K9" s="509">
        <v>42487</v>
      </c>
      <c r="L9" s="509">
        <v>42487</v>
      </c>
      <c r="M9" s="509">
        <v>42487</v>
      </c>
      <c r="N9" s="509">
        <v>42487</v>
      </c>
      <c r="O9" s="513">
        <f t="shared" si="0"/>
        <v>5827025</v>
      </c>
      <c r="P9" s="514"/>
    </row>
    <row r="10" spans="1:16" ht="28.35" customHeight="1" x14ac:dyDescent="0.25">
      <c r="A10" s="511" t="s">
        <v>17</v>
      </c>
      <c r="B10" s="517" t="s">
        <v>864</v>
      </c>
      <c r="C10" s="509">
        <v>120833</v>
      </c>
      <c r="D10" s="509">
        <v>120833</v>
      </c>
      <c r="E10" s="509">
        <v>120833</v>
      </c>
      <c r="F10" s="509">
        <v>120833</v>
      </c>
      <c r="G10" s="509">
        <v>120833</v>
      </c>
      <c r="H10" s="509">
        <v>120833</v>
      </c>
      <c r="I10" s="509">
        <v>120833</v>
      </c>
      <c r="J10" s="509">
        <v>120833</v>
      </c>
      <c r="K10" s="509">
        <v>120833</v>
      </c>
      <c r="L10" s="509">
        <v>120833</v>
      </c>
      <c r="M10" s="509">
        <v>120833</v>
      </c>
      <c r="N10" s="509">
        <v>120837</v>
      </c>
      <c r="O10" s="513">
        <f t="shared" si="0"/>
        <v>1450000</v>
      </c>
      <c r="P10" s="514"/>
    </row>
    <row r="11" spans="1:16" ht="28.35" customHeight="1" x14ac:dyDescent="0.25">
      <c r="A11" s="511" t="s">
        <v>14</v>
      </c>
      <c r="B11" s="517" t="s">
        <v>865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13">
        <f t="shared" si="0"/>
        <v>0</v>
      </c>
      <c r="P11" s="514"/>
    </row>
    <row r="12" spans="1:16" ht="28.35" customHeight="1" x14ac:dyDescent="0.25">
      <c r="A12" s="511" t="s">
        <v>18</v>
      </c>
      <c r="B12" s="517" t="s">
        <v>866</v>
      </c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13">
        <f t="shared" si="0"/>
        <v>0</v>
      </c>
      <c r="P12" s="514"/>
    </row>
    <row r="13" spans="1:16" ht="28.35" customHeight="1" x14ac:dyDescent="0.25">
      <c r="A13" s="511" t="s">
        <v>254</v>
      </c>
      <c r="B13" s="517" t="s">
        <v>867</v>
      </c>
      <c r="C13" s="509">
        <v>64784046</v>
      </c>
      <c r="D13" s="509"/>
      <c r="E13" s="509"/>
      <c r="F13" s="509">
        <v>100000000</v>
      </c>
      <c r="G13" s="509"/>
      <c r="H13" s="509"/>
      <c r="I13" s="509"/>
      <c r="J13" s="509"/>
      <c r="K13" s="509"/>
      <c r="L13" s="509">
        <v>80000000</v>
      </c>
      <c r="M13" s="509"/>
      <c r="N13" s="509">
        <v>140000000</v>
      </c>
      <c r="O13" s="513">
        <f t="shared" si="0"/>
        <v>384784046</v>
      </c>
      <c r="P13" s="514"/>
    </row>
    <row r="14" spans="1:16" ht="28.35" customHeight="1" x14ac:dyDescent="0.25">
      <c r="A14" s="511"/>
      <c r="B14" s="518" t="s">
        <v>868</v>
      </c>
      <c r="C14" s="513">
        <f>SUM(C4:C13)</f>
        <v>122271295</v>
      </c>
      <c r="D14" s="513">
        <f t="shared" ref="D14:O14" si="1">SUM(D4:D13)</f>
        <v>59820249</v>
      </c>
      <c r="E14" s="513">
        <f t="shared" si="1"/>
        <v>119120249</v>
      </c>
      <c r="F14" s="513">
        <f t="shared" si="1"/>
        <v>165240812</v>
      </c>
      <c r="G14" s="513">
        <f t="shared" si="1"/>
        <v>73099950</v>
      </c>
      <c r="H14" s="513">
        <f t="shared" si="1"/>
        <v>87885929</v>
      </c>
      <c r="I14" s="513">
        <f t="shared" si="1"/>
        <v>105715250</v>
      </c>
      <c r="J14" s="513">
        <f t="shared" si="1"/>
        <v>55820249</v>
      </c>
      <c r="K14" s="513">
        <f t="shared" si="1"/>
        <v>107303679</v>
      </c>
      <c r="L14" s="513">
        <f t="shared" si="1"/>
        <v>143120249</v>
      </c>
      <c r="M14" s="513">
        <f t="shared" si="1"/>
        <v>61011355</v>
      </c>
      <c r="N14" s="513">
        <f t="shared" si="1"/>
        <v>264406248</v>
      </c>
      <c r="O14" s="513">
        <f t="shared" si="1"/>
        <v>1364815514</v>
      </c>
    </row>
    <row r="15" spans="1:16" ht="28.35" customHeight="1" x14ac:dyDescent="0.25">
      <c r="A15" s="507"/>
      <c r="B15" s="508" t="s">
        <v>869</v>
      </c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10"/>
    </row>
    <row r="16" spans="1:16" ht="28.35" customHeight="1" x14ac:dyDescent="0.25">
      <c r="A16" s="511" t="s">
        <v>15</v>
      </c>
      <c r="B16" s="519" t="s">
        <v>870</v>
      </c>
      <c r="C16" s="509">
        <v>18486243</v>
      </c>
      <c r="D16" s="509">
        <v>18486243</v>
      </c>
      <c r="E16" s="509">
        <v>18486243</v>
      </c>
      <c r="F16" s="509">
        <v>22486243</v>
      </c>
      <c r="G16" s="509">
        <v>22486243</v>
      </c>
      <c r="H16" s="509">
        <v>22486243</v>
      </c>
      <c r="I16" s="509">
        <v>23486243</v>
      </c>
      <c r="J16" s="509">
        <v>23486243</v>
      </c>
      <c r="K16" s="509">
        <v>23946191</v>
      </c>
      <c r="L16" s="509">
        <v>21486243</v>
      </c>
      <c r="M16" s="509">
        <v>21486243</v>
      </c>
      <c r="N16" s="509">
        <v>18453835</v>
      </c>
      <c r="O16" s="513">
        <f t="shared" ref="O16:O23" si="2">SUM(C16:N16)</f>
        <v>255262456</v>
      </c>
      <c r="P16" s="514"/>
    </row>
    <row r="17" spans="1:16" ht="28.35" customHeight="1" x14ac:dyDescent="0.25">
      <c r="A17" s="511" t="s">
        <v>145</v>
      </c>
      <c r="B17" s="519" t="s">
        <v>871</v>
      </c>
      <c r="C17" s="509">
        <v>4383837</v>
      </c>
      <c r="D17" s="509">
        <v>4383837</v>
      </c>
      <c r="E17" s="509">
        <v>4383837</v>
      </c>
      <c r="F17" s="509">
        <v>4883837</v>
      </c>
      <c r="G17" s="509">
        <v>4883837</v>
      </c>
      <c r="H17" s="509">
        <v>4883837</v>
      </c>
      <c r="I17" s="509">
        <v>4883837</v>
      </c>
      <c r="J17" s="509">
        <v>4883837</v>
      </c>
      <c r="K17" s="509">
        <v>5425026</v>
      </c>
      <c r="L17" s="509">
        <v>4883837</v>
      </c>
      <c r="M17" s="509">
        <v>4743440</v>
      </c>
      <c r="N17" s="509">
        <v>4383839</v>
      </c>
      <c r="O17" s="513">
        <f t="shared" si="2"/>
        <v>57006838</v>
      </c>
      <c r="P17" s="514"/>
    </row>
    <row r="18" spans="1:16" ht="28.35" customHeight="1" x14ac:dyDescent="0.25">
      <c r="A18" s="511" t="s">
        <v>22</v>
      </c>
      <c r="B18" s="520" t="s">
        <v>129</v>
      </c>
      <c r="C18" s="509">
        <v>22324000</v>
      </c>
      <c r="D18" s="509">
        <v>26400000</v>
      </c>
      <c r="E18" s="509">
        <v>22600000</v>
      </c>
      <c r="F18" s="509">
        <v>38900000</v>
      </c>
      <c r="G18" s="509">
        <v>29900000</v>
      </c>
      <c r="H18" s="509">
        <v>35600000</v>
      </c>
      <c r="I18" s="509">
        <v>34383000</v>
      </c>
      <c r="J18" s="509">
        <v>51420000</v>
      </c>
      <c r="K18" s="509">
        <v>60500000</v>
      </c>
      <c r="L18" s="509">
        <v>41866512</v>
      </c>
      <c r="M18" s="509">
        <v>25064435</v>
      </c>
      <c r="N18" s="509">
        <v>38894568</v>
      </c>
      <c r="O18" s="513">
        <f t="shared" si="2"/>
        <v>427852515</v>
      </c>
      <c r="P18" s="514"/>
    </row>
    <row r="19" spans="1:16" ht="28.35" customHeight="1" x14ac:dyDescent="0.25">
      <c r="A19" s="511" t="s">
        <v>280</v>
      </c>
      <c r="B19" s="515" t="s">
        <v>872</v>
      </c>
      <c r="C19" s="509">
        <v>11266000</v>
      </c>
      <c r="D19" s="509">
        <v>1266000</v>
      </c>
      <c r="E19" s="509">
        <v>14545000</v>
      </c>
      <c r="F19" s="509">
        <v>1266000</v>
      </c>
      <c r="G19" s="509">
        <v>1266000</v>
      </c>
      <c r="H19" s="509">
        <v>14560909</v>
      </c>
      <c r="I19" s="509">
        <v>32369843</v>
      </c>
      <c r="J19" s="509">
        <v>21266000</v>
      </c>
      <c r="K19" s="509">
        <v>14545000</v>
      </c>
      <c r="L19" s="509">
        <v>11266000</v>
      </c>
      <c r="M19" s="509">
        <v>1266000</v>
      </c>
      <c r="N19" s="509">
        <v>8434846</v>
      </c>
      <c r="O19" s="513">
        <f t="shared" si="2"/>
        <v>133317598</v>
      </c>
      <c r="P19" s="514"/>
    </row>
    <row r="20" spans="1:16" ht="28.35" customHeight="1" x14ac:dyDescent="0.25">
      <c r="A20" s="511" t="s">
        <v>281</v>
      </c>
      <c r="B20" s="515" t="s">
        <v>873</v>
      </c>
      <c r="C20" s="509">
        <v>580000</v>
      </c>
      <c r="D20" s="509">
        <v>580000</v>
      </c>
      <c r="E20" s="509">
        <v>580000</v>
      </c>
      <c r="F20" s="509">
        <v>580000</v>
      </c>
      <c r="G20" s="509">
        <v>580000</v>
      </c>
      <c r="H20" s="509">
        <v>580000</v>
      </c>
      <c r="I20" s="509">
        <v>620000</v>
      </c>
      <c r="J20" s="509">
        <v>580000</v>
      </c>
      <c r="K20" s="509">
        <v>580000</v>
      </c>
      <c r="L20" s="509">
        <v>2080000</v>
      </c>
      <c r="M20" s="509">
        <v>740000</v>
      </c>
      <c r="N20" s="509">
        <v>580000</v>
      </c>
      <c r="O20" s="513">
        <f t="shared" si="2"/>
        <v>8660000</v>
      </c>
      <c r="P20" s="514"/>
    </row>
    <row r="21" spans="1:16" ht="28.35" customHeight="1" x14ac:dyDescent="0.25">
      <c r="A21" s="511" t="s">
        <v>282</v>
      </c>
      <c r="B21" s="520" t="s">
        <v>874</v>
      </c>
      <c r="C21" s="509"/>
      <c r="D21" s="509"/>
      <c r="E21" s="509"/>
      <c r="F21" s="509"/>
      <c r="G21" s="509">
        <v>5000000</v>
      </c>
      <c r="H21" s="509">
        <v>10000000</v>
      </c>
      <c r="I21" s="509">
        <v>14910000</v>
      </c>
      <c r="J21" s="509">
        <v>8817791</v>
      </c>
      <c r="K21" s="509">
        <v>7000000</v>
      </c>
      <c r="L21" s="509"/>
      <c r="M21" s="509">
        <v>5000000</v>
      </c>
      <c r="N21" s="509">
        <v>584750</v>
      </c>
      <c r="O21" s="513">
        <f t="shared" si="2"/>
        <v>51312541</v>
      </c>
      <c r="P21" s="514"/>
    </row>
    <row r="22" spans="1:16" ht="28.35" customHeight="1" x14ac:dyDescent="0.25">
      <c r="A22" s="511" t="s">
        <v>875</v>
      </c>
      <c r="B22" s="520" t="s">
        <v>876</v>
      </c>
      <c r="C22" s="509">
        <v>3149985</v>
      </c>
      <c r="D22" s="509">
        <v>400000</v>
      </c>
      <c r="E22" s="509">
        <v>3500000</v>
      </c>
      <c r="F22" s="509">
        <v>8210000</v>
      </c>
      <c r="G22" s="509">
        <v>2599000</v>
      </c>
      <c r="H22" s="509">
        <v>1499000</v>
      </c>
      <c r="I22" s="509">
        <v>26681000</v>
      </c>
      <c r="J22" s="509">
        <v>3873492</v>
      </c>
      <c r="K22" s="509">
        <v>10000000</v>
      </c>
      <c r="L22" s="509">
        <v>14134668</v>
      </c>
      <c r="M22" s="509">
        <v>2000000</v>
      </c>
      <c r="N22" s="509">
        <v>3250000</v>
      </c>
      <c r="O22" s="513">
        <f t="shared" si="2"/>
        <v>79297145</v>
      </c>
      <c r="P22" s="514"/>
    </row>
    <row r="23" spans="1:16" ht="28.35" customHeight="1" x14ac:dyDescent="0.25">
      <c r="A23" s="511" t="s">
        <v>297</v>
      </c>
      <c r="B23" s="520" t="s">
        <v>877</v>
      </c>
      <c r="C23" s="509">
        <v>12597768</v>
      </c>
      <c r="D23" s="509">
        <v>60000000</v>
      </c>
      <c r="E23" s="509">
        <v>2500000</v>
      </c>
      <c r="F23" s="509"/>
      <c r="G23" s="509">
        <v>80000000</v>
      </c>
      <c r="H23" s="509">
        <v>2500000</v>
      </c>
      <c r="I23" s="509"/>
      <c r="J23" s="509"/>
      <c r="K23" s="509">
        <v>2500000</v>
      </c>
      <c r="L23" s="509"/>
      <c r="M23" s="509"/>
      <c r="N23" s="509">
        <v>2500000</v>
      </c>
      <c r="O23" s="513">
        <f t="shared" si="2"/>
        <v>162597768</v>
      </c>
      <c r="P23" s="514"/>
    </row>
    <row r="24" spans="1:16" ht="28.35" customHeight="1" x14ac:dyDescent="0.25">
      <c r="A24" s="511" t="s">
        <v>298</v>
      </c>
      <c r="B24" s="517" t="s">
        <v>878</v>
      </c>
      <c r="C24" s="509">
        <v>100357000</v>
      </c>
      <c r="D24" s="509"/>
      <c r="E24" s="509">
        <v>33668145</v>
      </c>
      <c r="F24" s="509">
        <v>8947000</v>
      </c>
      <c r="G24" s="509"/>
      <c r="H24" s="509"/>
      <c r="I24" s="509"/>
      <c r="J24" s="509"/>
      <c r="K24" s="509"/>
      <c r="L24" s="509">
        <v>46536508</v>
      </c>
      <c r="M24" s="509"/>
      <c r="N24" s="509"/>
      <c r="O24" s="513">
        <f>SUM(C24:N24)</f>
        <v>189508653</v>
      </c>
      <c r="P24" s="514"/>
    </row>
    <row r="25" spans="1:16" ht="28.35" customHeight="1" x14ac:dyDescent="0.25">
      <c r="A25" s="511"/>
      <c r="B25" s="518" t="s">
        <v>879</v>
      </c>
      <c r="C25" s="513">
        <f t="shared" ref="C25:O25" si="3">SUM(C16:C24)</f>
        <v>173144833</v>
      </c>
      <c r="D25" s="513">
        <f t="shared" si="3"/>
        <v>111516080</v>
      </c>
      <c r="E25" s="513">
        <f t="shared" si="3"/>
        <v>100263225</v>
      </c>
      <c r="F25" s="513">
        <f t="shared" si="3"/>
        <v>85273080</v>
      </c>
      <c r="G25" s="513">
        <f t="shared" si="3"/>
        <v>146715080</v>
      </c>
      <c r="H25" s="513">
        <f t="shared" si="3"/>
        <v>92109989</v>
      </c>
      <c r="I25" s="513">
        <f t="shared" si="3"/>
        <v>137333923</v>
      </c>
      <c r="J25" s="513">
        <f t="shared" si="3"/>
        <v>114327363</v>
      </c>
      <c r="K25" s="513">
        <f t="shared" si="3"/>
        <v>124496217</v>
      </c>
      <c r="L25" s="513">
        <f t="shared" si="3"/>
        <v>142253768</v>
      </c>
      <c r="M25" s="513">
        <f t="shared" si="3"/>
        <v>60300118</v>
      </c>
      <c r="N25" s="513">
        <f t="shared" si="3"/>
        <v>77081838</v>
      </c>
      <c r="O25" s="513">
        <f t="shared" si="3"/>
        <v>1364815514</v>
      </c>
    </row>
    <row r="26" spans="1:16" ht="15" x14ac:dyDescent="0.25">
      <c r="A26" s="521"/>
      <c r="B26" s="508" t="s">
        <v>880</v>
      </c>
      <c r="C26" s="509">
        <f>C14-C25+C3</f>
        <v>20651467</v>
      </c>
      <c r="D26" s="509">
        <f t="shared" ref="D26:N26" si="4">D3+D14-D25</f>
        <v>-51695831</v>
      </c>
      <c r="E26" s="509">
        <f t="shared" si="4"/>
        <v>18857024</v>
      </c>
      <c r="F26" s="509">
        <f t="shared" si="4"/>
        <v>79967732</v>
      </c>
      <c r="G26" s="509">
        <f t="shared" si="4"/>
        <v>-73615130</v>
      </c>
      <c r="H26" s="509">
        <f t="shared" si="4"/>
        <v>-4224060</v>
      </c>
      <c r="I26" s="509">
        <f t="shared" si="4"/>
        <v>-31618673</v>
      </c>
      <c r="J26" s="509">
        <f t="shared" si="4"/>
        <v>-58507114</v>
      </c>
      <c r="K26" s="509">
        <f t="shared" si="4"/>
        <v>-17192538</v>
      </c>
      <c r="L26" s="509">
        <f t="shared" si="4"/>
        <v>866481</v>
      </c>
      <c r="M26" s="509">
        <f t="shared" si="4"/>
        <v>711237</v>
      </c>
      <c r="N26" s="509">
        <f t="shared" si="4"/>
        <v>187324410</v>
      </c>
      <c r="O26" s="509"/>
    </row>
    <row r="30" spans="1:16" ht="22.5" customHeight="1" x14ac:dyDescent="0.2">
      <c r="B30" s="522"/>
    </row>
  </sheetData>
  <mergeCells count="1">
    <mergeCell ref="M1:O1"/>
  </mergeCells>
  <printOptions horizontalCentered="1"/>
  <pageMargins left="0.23622047244094491" right="0.23622047244094491" top="0.86614173228346458" bottom="0.19685039370078741" header="0.35433070866141736" footer="0.19685039370078741"/>
  <pageSetup paperSize="9" scale="68" fitToHeight="0" orientation="landscape" horizontalDpi="4294967294" r:id="rId1"/>
  <headerFooter alignWithMargins="0">
    <oddHeader xml:space="preserve">&amp;C&amp;"Garamond,Félkövér"&amp;12 22/2017. (IX.15.) számú költségvetési rendelethez
ZALAKAROS VÁROS ÖNKORMÁNYZATA 
2017.ÉVI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4"/>
  <sheetViews>
    <sheetView tabSelected="1" zoomScaleNormal="100" zoomScaleSheetLayoutView="100" workbookViewId="0">
      <selection activeCell="K24" sqref="J24:K24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523" t="s">
        <v>881</v>
      </c>
      <c r="B1" s="524" t="s">
        <v>882</v>
      </c>
      <c r="C1" s="524" t="s">
        <v>883</v>
      </c>
      <c r="D1" s="524" t="s">
        <v>884</v>
      </c>
      <c r="E1" s="524" t="s">
        <v>885</v>
      </c>
      <c r="F1" s="524" t="s">
        <v>886</v>
      </c>
      <c r="G1" s="524" t="s">
        <v>887</v>
      </c>
      <c r="H1" s="524" t="s">
        <v>888</v>
      </c>
      <c r="I1" s="524" t="s">
        <v>889</v>
      </c>
      <c r="J1" s="524" t="s">
        <v>890</v>
      </c>
      <c r="K1" s="524" t="s">
        <v>891</v>
      </c>
      <c r="L1" s="524" t="s">
        <v>892</v>
      </c>
    </row>
    <row r="2" spans="1:12" ht="24.95" customHeight="1" x14ac:dyDescent="0.2">
      <c r="A2" s="525" t="s">
        <v>893</v>
      </c>
      <c r="B2" s="526"/>
      <c r="C2" s="33"/>
      <c r="D2" s="33"/>
      <c r="E2" s="33"/>
      <c r="F2" s="33"/>
      <c r="G2" s="33"/>
      <c r="H2" s="33"/>
      <c r="I2" s="33"/>
      <c r="J2" s="33"/>
      <c r="K2" s="33"/>
      <c r="L2" s="526"/>
    </row>
    <row r="3" spans="1:12" ht="24.95" customHeight="1" x14ac:dyDescent="0.2">
      <c r="A3" s="33" t="s">
        <v>894</v>
      </c>
      <c r="B3" s="526">
        <v>2</v>
      </c>
      <c r="C3" s="33"/>
      <c r="D3" s="33"/>
      <c r="E3" s="33"/>
      <c r="F3" s="33"/>
      <c r="G3" s="33">
        <v>2</v>
      </c>
      <c r="H3" s="33">
        <v>1</v>
      </c>
      <c r="I3" s="33"/>
      <c r="J3" s="33">
        <v>2</v>
      </c>
      <c r="K3" s="33"/>
      <c r="L3" s="526">
        <f t="shared" ref="L3:L9" si="0">SUM(C3:K3)</f>
        <v>5</v>
      </c>
    </row>
    <row r="4" spans="1:12" ht="24.95" customHeight="1" x14ac:dyDescent="0.2">
      <c r="A4" s="33" t="s">
        <v>895</v>
      </c>
      <c r="B4" s="526">
        <v>1</v>
      </c>
      <c r="C4" s="33"/>
      <c r="D4" s="33"/>
      <c r="E4" s="33"/>
      <c r="F4" s="33"/>
      <c r="G4" s="33">
        <v>1</v>
      </c>
      <c r="H4" s="33"/>
      <c r="I4" s="33"/>
      <c r="J4" s="33"/>
      <c r="K4" s="33"/>
      <c r="L4" s="526">
        <f t="shared" si="0"/>
        <v>1</v>
      </c>
    </row>
    <row r="5" spans="1:12" ht="24.95" customHeight="1" x14ac:dyDescent="0.2">
      <c r="A5" s="33" t="s">
        <v>896</v>
      </c>
      <c r="B5" s="526">
        <v>1</v>
      </c>
      <c r="C5" s="33"/>
      <c r="D5" s="33"/>
      <c r="E5" s="33"/>
      <c r="F5" s="33"/>
      <c r="G5" s="33">
        <v>1</v>
      </c>
      <c r="H5" s="33"/>
      <c r="I5" s="33"/>
      <c r="J5" s="33"/>
      <c r="K5" s="33"/>
      <c r="L5" s="526">
        <f t="shared" si="0"/>
        <v>1</v>
      </c>
    </row>
    <row r="6" spans="1:12" ht="24.95" customHeight="1" x14ac:dyDescent="0.2">
      <c r="A6" s="33" t="s">
        <v>897</v>
      </c>
      <c r="B6" s="526"/>
      <c r="C6" s="33"/>
      <c r="D6" s="33"/>
      <c r="E6" s="33"/>
      <c r="F6" s="33"/>
      <c r="G6" s="33">
        <v>1</v>
      </c>
      <c r="H6" s="33"/>
      <c r="I6" s="33"/>
      <c r="J6" s="33"/>
      <c r="K6" s="33"/>
      <c r="L6" s="526">
        <f t="shared" si="0"/>
        <v>1</v>
      </c>
    </row>
    <row r="7" spans="1:12" ht="24.95" customHeight="1" x14ac:dyDescent="0.2">
      <c r="A7" s="33" t="s">
        <v>898</v>
      </c>
      <c r="B7" s="526">
        <v>45</v>
      </c>
      <c r="C7" s="33"/>
      <c r="D7" s="33"/>
      <c r="E7" s="33"/>
      <c r="F7" s="33"/>
      <c r="G7" s="33"/>
      <c r="H7" s="33"/>
      <c r="I7" s="33"/>
      <c r="J7" s="33"/>
      <c r="K7" s="33">
        <v>45</v>
      </c>
      <c r="L7" s="526">
        <f t="shared" si="0"/>
        <v>45</v>
      </c>
    </row>
    <row r="8" spans="1:12" s="529" customFormat="1" ht="24.95" customHeight="1" x14ac:dyDescent="0.2">
      <c r="A8" s="527" t="s">
        <v>37</v>
      </c>
      <c r="B8" s="528">
        <f>SUM(B3:B7)</f>
        <v>49</v>
      </c>
      <c r="C8" s="528">
        <f t="shared" ref="C8:K8" si="1">SUM(C3:C7)</f>
        <v>0</v>
      </c>
      <c r="D8" s="528">
        <f t="shared" si="1"/>
        <v>0</v>
      </c>
      <c r="E8" s="528">
        <f t="shared" si="1"/>
        <v>0</v>
      </c>
      <c r="F8" s="528">
        <f t="shared" si="1"/>
        <v>0</v>
      </c>
      <c r="G8" s="528">
        <f t="shared" si="1"/>
        <v>5</v>
      </c>
      <c r="H8" s="528">
        <f>SUM(H3:H7)</f>
        <v>1</v>
      </c>
      <c r="I8" s="528">
        <f t="shared" si="1"/>
        <v>0</v>
      </c>
      <c r="J8" s="528">
        <f t="shared" si="1"/>
        <v>2</v>
      </c>
      <c r="K8" s="528">
        <f t="shared" si="1"/>
        <v>45</v>
      </c>
      <c r="L8" s="526">
        <f t="shared" si="0"/>
        <v>53</v>
      </c>
    </row>
    <row r="9" spans="1:12" s="532" customFormat="1" ht="24.95" customHeight="1" x14ac:dyDescent="0.2">
      <c r="A9" s="530" t="s">
        <v>899</v>
      </c>
      <c r="B9" s="530">
        <v>29</v>
      </c>
      <c r="C9" s="530">
        <v>23</v>
      </c>
      <c r="D9" s="530"/>
      <c r="E9" s="530"/>
      <c r="F9" s="530"/>
      <c r="G9" s="530"/>
      <c r="H9" s="530"/>
      <c r="I9" s="530"/>
      <c r="J9" s="530"/>
      <c r="K9" s="530"/>
      <c r="L9" s="531">
        <f t="shared" si="0"/>
        <v>23</v>
      </c>
    </row>
    <row r="10" spans="1:12" ht="24.95" customHeight="1" x14ac:dyDescent="0.2">
      <c r="A10" s="525" t="s">
        <v>900</v>
      </c>
      <c r="B10" s="526"/>
      <c r="C10" s="33"/>
      <c r="D10" s="33"/>
      <c r="E10" s="33"/>
      <c r="F10" s="33"/>
      <c r="G10" s="33"/>
      <c r="H10" s="33"/>
      <c r="I10" s="33"/>
      <c r="J10" s="33"/>
      <c r="K10" s="33"/>
      <c r="L10" s="526"/>
    </row>
    <row r="11" spans="1:12" ht="24.95" customHeight="1" x14ac:dyDescent="0.2">
      <c r="A11" s="33" t="s">
        <v>901</v>
      </c>
      <c r="B11" s="526">
        <v>11.7</v>
      </c>
      <c r="C11" s="33"/>
      <c r="D11" s="33">
        <v>6.7</v>
      </c>
      <c r="E11" s="33"/>
      <c r="F11" s="33"/>
      <c r="G11" s="33">
        <v>4</v>
      </c>
      <c r="H11" s="33"/>
      <c r="I11" s="33"/>
      <c r="J11" s="33">
        <v>3</v>
      </c>
      <c r="K11" s="33"/>
      <c r="L11" s="526">
        <f>SUM(D11:K11)</f>
        <v>13.7</v>
      </c>
    </row>
    <row r="12" spans="1:12" ht="24.95" customHeight="1" x14ac:dyDescent="0.2">
      <c r="A12" s="33" t="s">
        <v>902</v>
      </c>
      <c r="B12" s="526">
        <v>8</v>
      </c>
      <c r="C12" s="33"/>
      <c r="D12" s="33"/>
      <c r="E12" s="33">
        <v>6</v>
      </c>
      <c r="F12" s="33"/>
      <c r="G12" s="33"/>
      <c r="H12" s="33"/>
      <c r="I12" s="33"/>
      <c r="J12" s="33">
        <v>2</v>
      </c>
      <c r="K12" s="33"/>
      <c r="L12" s="526">
        <f>SUM(D12:K12)</f>
        <v>8</v>
      </c>
    </row>
    <row r="13" spans="1:12" ht="24.95" customHeight="1" x14ac:dyDescent="0.2">
      <c r="A13" s="33" t="s">
        <v>903</v>
      </c>
      <c r="B13" s="526">
        <v>7</v>
      </c>
      <c r="C13" s="33"/>
      <c r="D13" s="33"/>
      <c r="E13" s="33"/>
      <c r="F13" s="33"/>
      <c r="G13" s="33">
        <v>2</v>
      </c>
      <c r="H13" s="33"/>
      <c r="I13" s="33">
        <v>1</v>
      </c>
      <c r="J13" s="33">
        <v>4</v>
      </c>
      <c r="K13" s="33"/>
      <c r="L13" s="526">
        <f>SUM(D13:K13)</f>
        <v>7</v>
      </c>
    </row>
    <row r="14" spans="1:12" ht="24.95" customHeight="1" x14ac:dyDescent="0.2">
      <c r="A14" s="33" t="s">
        <v>904</v>
      </c>
      <c r="B14" s="526">
        <v>2</v>
      </c>
      <c r="C14" s="33"/>
      <c r="D14" s="33"/>
      <c r="E14" s="33"/>
      <c r="F14" s="33"/>
      <c r="G14" s="33"/>
      <c r="H14" s="33"/>
      <c r="I14" s="33"/>
      <c r="J14" s="33"/>
      <c r="K14" s="33"/>
      <c r="L14" s="526">
        <f>SUM(D14:K14)</f>
        <v>0</v>
      </c>
    </row>
    <row r="15" spans="1:12" ht="24.95" customHeight="1" x14ac:dyDescent="0.2">
      <c r="A15" s="528" t="s">
        <v>319</v>
      </c>
      <c r="B15" s="528">
        <f t="shared" ref="B15:L15" si="2">SUM(B10:B14)</f>
        <v>28.7</v>
      </c>
      <c r="C15" s="528">
        <f t="shared" si="2"/>
        <v>0</v>
      </c>
      <c r="D15" s="528">
        <f t="shared" si="2"/>
        <v>6.7</v>
      </c>
      <c r="E15" s="528">
        <f t="shared" si="2"/>
        <v>6</v>
      </c>
      <c r="F15" s="528">
        <f t="shared" si="2"/>
        <v>0</v>
      </c>
      <c r="G15" s="528">
        <f t="shared" si="2"/>
        <v>6</v>
      </c>
      <c r="H15" s="528"/>
      <c r="I15" s="528">
        <f t="shared" si="2"/>
        <v>1</v>
      </c>
      <c r="J15" s="528">
        <f t="shared" si="2"/>
        <v>9</v>
      </c>
      <c r="K15" s="528">
        <f t="shared" si="2"/>
        <v>0</v>
      </c>
      <c r="L15" s="528">
        <f t="shared" si="2"/>
        <v>28.7</v>
      </c>
    </row>
    <row r="16" spans="1:12" ht="24.95" customHeight="1" x14ac:dyDescent="0.2">
      <c r="A16" s="533" t="s">
        <v>339</v>
      </c>
      <c r="B16" s="534"/>
      <c r="C16" s="533"/>
      <c r="D16" s="533"/>
      <c r="E16" s="533"/>
      <c r="F16" s="533"/>
      <c r="G16" s="533"/>
      <c r="H16" s="533"/>
      <c r="I16" s="533"/>
      <c r="J16" s="533"/>
      <c r="K16" s="533"/>
      <c r="L16" s="534"/>
    </row>
    <row r="17" spans="1:12" ht="24.95" customHeight="1" x14ac:dyDescent="0.2">
      <c r="A17" s="535" t="s">
        <v>905</v>
      </c>
      <c r="B17" s="536">
        <v>0.6</v>
      </c>
      <c r="C17" s="535"/>
      <c r="D17" s="535"/>
      <c r="E17" s="535"/>
      <c r="F17" s="33">
        <v>0.6</v>
      </c>
      <c r="G17" s="535"/>
      <c r="H17" s="535"/>
      <c r="I17" s="535"/>
      <c r="J17" s="535"/>
      <c r="K17" s="535"/>
      <c r="L17" s="526">
        <f>SUM(D17:K17)</f>
        <v>0.6</v>
      </c>
    </row>
    <row r="18" spans="1:12" ht="24.95" customHeight="1" x14ac:dyDescent="0.2">
      <c r="A18" s="535" t="s">
        <v>906</v>
      </c>
      <c r="B18" s="536">
        <v>2</v>
      </c>
      <c r="C18" s="535"/>
      <c r="D18" s="535"/>
      <c r="E18" s="535"/>
      <c r="F18" s="33"/>
      <c r="G18" s="535">
        <v>3</v>
      </c>
      <c r="H18" s="535"/>
      <c r="I18" s="535"/>
      <c r="J18" s="535">
        <v>1</v>
      </c>
      <c r="K18" s="535"/>
      <c r="L18" s="526">
        <f>SUM(D18:K18)</f>
        <v>4</v>
      </c>
    </row>
    <row r="19" spans="1:12" ht="24.95" customHeight="1" x14ac:dyDescent="0.2">
      <c r="A19" s="528" t="s">
        <v>907</v>
      </c>
      <c r="B19" s="528">
        <f t="shared" ref="B19:K19" si="3">B17+B18</f>
        <v>2.6</v>
      </c>
      <c r="C19" s="528">
        <f t="shared" si="3"/>
        <v>0</v>
      </c>
      <c r="D19" s="528">
        <f t="shared" si="3"/>
        <v>0</v>
      </c>
      <c r="E19" s="528">
        <f t="shared" si="3"/>
        <v>0</v>
      </c>
      <c r="F19" s="528">
        <f t="shared" si="3"/>
        <v>0.6</v>
      </c>
      <c r="G19" s="528">
        <f t="shared" si="3"/>
        <v>3</v>
      </c>
      <c r="H19" s="528"/>
      <c r="I19" s="528">
        <f t="shared" si="3"/>
        <v>0</v>
      </c>
      <c r="J19" s="528">
        <f t="shared" si="3"/>
        <v>1</v>
      </c>
      <c r="K19" s="528">
        <f t="shared" si="3"/>
        <v>0</v>
      </c>
      <c r="L19" s="528">
        <f>L17+L18</f>
        <v>4.5999999999999996</v>
      </c>
    </row>
    <row r="20" spans="1:12" s="529" customFormat="1" ht="24.95" customHeight="1" x14ac:dyDescent="0.2">
      <c r="A20" s="534" t="s">
        <v>908</v>
      </c>
      <c r="B20" s="534">
        <f>SUM(B15+B9+B8+B19)</f>
        <v>109.3</v>
      </c>
      <c r="C20" s="534">
        <f t="shared" ref="C20:K20" si="4">SUM(C15+C9+C8+C19)</f>
        <v>23</v>
      </c>
      <c r="D20" s="534">
        <f t="shared" si="4"/>
        <v>6.7</v>
      </c>
      <c r="E20" s="534">
        <f t="shared" si="4"/>
        <v>6</v>
      </c>
      <c r="F20" s="534">
        <f t="shared" si="4"/>
        <v>0.6</v>
      </c>
      <c r="G20" s="534">
        <f t="shared" si="4"/>
        <v>14</v>
      </c>
      <c r="H20" s="534">
        <f>G8+H15+H19</f>
        <v>5</v>
      </c>
      <c r="I20" s="534">
        <f t="shared" si="4"/>
        <v>1</v>
      </c>
      <c r="J20" s="534">
        <f t="shared" si="4"/>
        <v>12</v>
      </c>
      <c r="K20" s="534">
        <f t="shared" si="4"/>
        <v>45</v>
      </c>
      <c r="L20" s="534">
        <f>SUM(L15+L9+L8+L19)</f>
        <v>109.3</v>
      </c>
    </row>
    <row r="22" spans="1:12" ht="15.75" x14ac:dyDescent="0.25">
      <c r="A22" s="537"/>
      <c r="B22" s="537"/>
      <c r="C22" s="537"/>
      <c r="D22" s="537"/>
      <c r="J22" s="538"/>
    </row>
    <row r="23" spans="1:12" x14ac:dyDescent="0.2">
      <c r="A23" s="529"/>
    </row>
    <row r="24" spans="1:12" x14ac:dyDescent="0.2">
      <c r="A24" s="529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CE,Félkövér"22/2017. (IX.15.) számú rendelethez
ZALAKAROS VÁROS ÖNKORMÁNYZATÁNAK ÉS KÖLTSÉGVETÉSI SZERVEI  
 2016.ÉVI LÉTSZÁMÁNAK ALAKULÁSA&amp;R&amp;A
&amp;P.oldal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5"/>
  <sheetViews>
    <sheetView zoomScaleNormal="100" workbookViewId="0">
      <selection activeCell="N27" sqref="N27"/>
    </sheetView>
  </sheetViews>
  <sheetFormatPr defaultRowHeight="12.75" x14ac:dyDescent="0.2"/>
  <cols>
    <col min="1" max="1" width="10" style="427" customWidth="1"/>
    <col min="2" max="2" width="32.85546875" style="427" customWidth="1"/>
    <col min="3" max="3" width="13" style="427" customWidth="1"/>
    <col min="4" max="4" width="13.42578125" style="427" customWidth="1"/>
    <col min="5" max="6" width="12.28515625" style="427" customWidth="1"/>
    <col min="7" max="7" width="11.85546875" style="427" customWidth="1"/>
    <col min="8" max="8" width="13.28515625" style="427" customWidth="1"/>
    <col min="9" max="9" width="12.140625" style="427" customWidth="1"/>
    <col min="10" max="10" width="13" style="427" customWidth="1"/>
    <col min="11" max="11" width="14.140625" style="427" customWidth="1"/>
    <col min="12" max="12" width="12" style="427" customWidth="1"/>
    <col min="13" max="13" width="12.5703125" style="427" customWidth="1"/>
    <col min="14" max="14" width="14.42578125" style="427" customWidth="1"/>
    <col min="15" max="16384" width="9.140625" style="427"/>
  </cols>
  <sheetData>
    <row r="1" spans="1:18" ht="55.5" customHeight="1" x14ac:dyDescent="0.2">
      <c r="B1" s="439"/>
      <c r="C1" s="439"/>
      <c r="D1" s="439"/>
      <c r="E1" s="439"/>
      <c r="F1" s="439"/>
      <c r="G1" s="439"/>
      <c r="H1" s="439"/>
    </row>
    <row r="2" spans="1:18" x14ac:dyDescent="0.2">
      <c r="A2" s="708" t="s">
        <v>817</v>
      </c>
      <c r="B2" s="708" t="s">
        <v>927</v>
      </c>
      <c r="C2" s="711" t="s">
        <v>926</v>
      </c>
      <c r="D2" s="712"/>
      <c r="E2" s="715" t="s">
        <v>925</v>
      </c>
      <c r="F2" s="715"/>
      <c r="G2" s="715"/>
      <c r="H2" s="715"/>
      <c r="I2" s="715"/>
      <c r="J2" s="715"/>
      <c r="K2" s="715"/>
      <c r="L2" s="715"/>
      <c r="M2" s="715"/>
      <c r="N2" s="715"/>
    </row>
    <row r="3" spans="1:18" ht="51" customHeight="1" x14ac:dyDescent="0.2">
      <c r="A3" s="709"/>
      <c r="B3" s="709"/>
      <c r="C3" s="713"/>
      <c r="D3" s="714"/>
      <c r="E3" s="707" t="s">
        <v>924</v>
      </c>
      <c r="F3" s="707"/>
      <c r="G3" s="707" t="s">
        <v>923</v>
      </c>
      <c r="H3" s="707"/>
      <c r="I3" s="707" t="s">
        <v>922</v>
      </c>
      <c r="J3" s="707"/>
      <c r="K3" s="707" t="s">
        <v>921</v>
      </c>
      <c r="L3" s="707"/>
      <c r="M3" s="707" t="s">
        <v>920</v>
      </c>
      <c r="N3" s="707"/>
    </row>
    <row r="4" spans="1:18" ht="54.75" customHeight="1" x14ac:dyDescent="0.2">
      <c r="A4" s="710"/>
      <c r="B4" s="710"/>
      <c r="C4" s="542" t="s">
        <v>919</v>
      </c>
      <c r="D4" s="542" t="s">
        <v>918</v>
      </c>
      <c r="E4" s="542" t="s">
        <v>919</v>
      </c>
      <c r="F4" s="542" t="s">
        <v>918</v>
      </c>
      <c r="G4" s="542" t="s">
        <v>919</v>
      </c>
      <c r="H4" s="542" t="s">
        <v>918</v>
      </c>
      <c r="I4" s="542" t="s">
        <v>919</v>
      </c>
      <c r="J4" s="542" t="s">
        <v>918</v>
      </c>
      <c r="K4" s="542" t="s">
        <v>919</v>
      </c>
      <c r="L4" s="542" t="s">
        <v>918</v>
      </c>
      <c r="M4" s="542" t="s">
        <v>919</v>
      </c>
      <c r="N4" s="542" t="s">
        <v>918</v>
      </c>
    </row>
    <row r="5" spans="1:18" ht="30" customHeight="1" x14ac:dyDescent="0.2">
      <c r="A5" s="542" t="s">
        <v>1</v>
      </c>
      <c r="B5" s="542" t="s">
        <v>2</v>
      </c>
      <c r="C5" s="542" t="s">
        <v>3</v>
      </c>
      <c r="D5" s="542" t="s">
        <v>4</v>
      </c>
      <c r="E5" s="542" t="s">
        <v>6</v>
      </c>
      <c r="F5" s="542" t="s">
        <v>17</v>
      </c>
      <c r="G5" s="542" t="s">
        <v>14</v>
      </c>
      <c r="H5" s="542" t="s">
        <v>18</v>
      </c>
      <c r="I5" s="542" t="s">
        <v>917</v>
      </c>
      <c r="J5" s="542" t="s">
        <v>916</v>
      </c>
      <c r="K5" s="542" t="s">
        <v>145</v>
      </c>
      <c r="L5" s="542" t="s">
        <v>22</v>
      </c>
      <c r="M5" s="542" t="s">
        <v>915</v>
      </c>
      <c r="N5" s="542" t="s">
        <v>914</v>
      </c>
    </row>
    <row r="6" spans="1:18" ht="19.5" customHeight="1" x14ac:dyDescent="0.2">
      <c r="A6" s="546" t="s">
        <v>1</v>
      </c>
      <c r="B6" s="546" t="s">
        <v>50</v>
      </c>
      <c r="C6" s="544">
        <f>'[1]4.számú melléklet'!AO62</f>
        <v>124616616</v>
      </c>
      <c r="D6" s="544">
        <f>'4.számú melléklet'!BH62</f>
        <v>129945723</v>
      </c>
      <c r="E6" s="545">
        <f>'[1]1.a számú melléklet '!G5</f>
        <v>76760800</v>
      </c>
      <c r="F6" s="545">
        <v>77481053</v>
      </c>
      <c r="G6" s="545">
        <f t="shared" ref="G6:H8" si="0">C6-E6-K6</f>
        <v>47105816</v>
      </c>
      <c r="H6" s="545">
        <v>47105816</v>
      </c>
      <c r="I6" s="545">
        <f t="shared" ref="I6:J8" si="1">E6+G6</f>
        <v>123866616</v>
      </c>
      <c r="J6" s="545">
        <f t="shared" si="1"/>
        <v>124586869</v>
      </c>
      <c r="K6" s="545">
        <f>'[1]3.a.számú melléklet'!AK66</f>
        <v>750000</v>
      </c>
      <c r="L6" s="545">
        <f>'[1]3.a.számú melléklet'!AL66</f>
        <v>5358854</v>
      </c>
      <c r="M6" s="544">
        <f t="shared" ref="M6:N8" si="2">I6+K6</f>
        <v>124616616</v>
      </c>
      <c r="N6" s="544">
        <f t="shared" si="2"/>
        <v>129945723</v>
      </c>
    </row>
    <row r="7" spans="1:18" ht="21.75" customHeight="1" x14ac:dyDescent="0.2">
      <c r="A7" s="546" t="s">
        <v>2</v>
      </c>
      <c r="B7" s="546" t="s">
        <v>319</v>
      </c>
      <c r="C7" s="544">
        <f>'[1]4.számú melléklet'!AO76</f>
        <v>153835130</v>
      </c>
      <c r="D7" s="544">
        <f>'4.számú melléklet'!BH76</f>
        <v>160378821</v>
      </c>
      <c r="E7" s="545">
        <f>'[1]1.a számú melléklet '!G32+'[1]1.a számú melléklet '!G39+'[1]1.a számú melléklet '!G41+'[1]1.a számú melléklet '!G42</f>
        <v>76263960</v>
      </c>
      <c r="F7" s="545">
        <v>80361947</v>
      </c>
      <c r="G7" s="545">
        <f t="shared" si="0"/>
        <v>28269443</v>
      </c>
      <c r="H7" s="545">
        <f t="shared" si="0"/>
        <v>26695625</v>
      </c>
      <c r="I7" s="545">
        <f t="shared" si="1"/>
        <v>104533403</v>
      </c>
      <c r="J7" s="545">
        <f t="shared" si="1"/>
        <v>107057572</v>
      </c>
      <c r="K7" s="545">
        <f>'[1]3.a.számú melléklet'!AK82</f>
        <v>49301727</v>
      </c>
      <c r="L7" s="545">
        <f>'[1]3.a.számú melléklet'!AL82</f>
        <v>53321249</v>
      </c>
      <c r="M7" s="544">
        <f t="shared" si="2"/>
        <v>153835130</v>
      </c>
      <c r="N7" s="544">
        <f t="shared" si="2"/>
        <v>160378821</v>
      </c>
      <c r="R7" s="547"/>
    </row>
    <row r="8" spans="1:18" ht="24.75" customHeight="1" x14ac:dyDescent="0.2">
      <c r="A8" s="546" t="s">
        <v>3</v>
      </c>
      <c r="B8" s="546" t="s">
        <v>321</v>
      </c>
      <c r="C8" s="544">
        <f>'[1]4.számú melléklet'!AO82</f>
        <v>28896468</v>
      </c>
      <c r="D8" s="544">
        <f>'4.számú melléklet'!BH82</f>
        <v>38389635</v>
      </c>
      <c r="E8" s="545">
        <f>'[1]1.a számú melléklet '!G46</f>
        <v>2815800</v>
      </c>
      <c r="F8" s="545">
        <v>3527457</v>
      </c>
      <c r="G8" s="545">
        <f t="shared" si="0"/>
        <v>20780668</v>
      </c>
      <c r="H8" s="545">
        <f t="shared" si="0"/>
        <v>20780668</v>
      </c>
      <c r="I8" s="545">
        <f t="shared" si="1"/>
        <v>23596468</v>
      </c>
      <c r="J8" s="545">
        <f t="shared" si="1"/>
        <v>24308125</v>
      </c>
      <c r="K8" s="545">
        <f>'[1]3.a.számú melléklet'!AK88</f>
        <v>5300000</v>
      </c>
      <c r="L8" s="545">
        <f>'[1]3.a.számú melléklet'!AL88</f>
        <v>14081510</v>
      </c>
      <c r="M8" s="544">
        <f t="shared" si="2"/>
        <v>28896468</v>
      </c>
      <c r="N8" s="544">
        <f t="shared" si="2"/>
        <v>38389635</v>
      </c>
    </row>
    <row r="9" spans="1:18" ht="21.75" customHeight="1" x14ac:dyDescent="0.2">
      <c r="A9" s="543"/>
      <c r="B9" s="542" t="s">
        <v>36</v>
      </c>
      <c r="C9" s="541">
        <f t="shared" ref="C9:N9" si="3">SUM(C6:C8)</f>
        <v>307348214</v>
      </c>
      <c r="D9" s="541">
        <f t="shared" si="3"/>
        <v>328714179</v>
      </c>
      <c r="E9" s="541">
        <f t="shared" si="3"/>
        <v>155840560</v>
      </c>
      <c r="F9" s="541">
        <f t="shared" si="3"/>
        <v>161370457</v>
      </c>
      <c r="G9" s="541">
        <f t="shared" si="3"/>
        <v>96155927</v>
      </c>
      <c r="H9" s="541">
        <f t="shared" si="3"/>
        <v>94582109</v>
      </c>
      <c r="I9" s="541">
        <f t="shared" si="3"/>
        <v>251996487</v>
      </c>
      <c r="J9" s="541">
        <f t="shared" si="3"/>
        <v>255952566</v>
      </c>
      <c r="K9" s="541">
        <f t="shared" si="3"/>
        <v>55351727</v>
      </c>
      <c r="L9" s="541">
        <f t="shared" si="3"/>
        <v>72761613</v>
      </c>
      <c r="M9" s="541">
        <f t="shared" si="3"/>
        <v>307348214</v>
      </c>
      <c r="N9" s="541">
        <f t="shared" si="3"/>
        <v>328714179</v>
      </c>
    </row>
    <row r="10" spans="1:18" ht="15" x14ac:dyDescent="0.2">
      <c r="H10" s="439"/>
    </row>
    <row r="35" spans="11:11" x14ac:dyDescent="0.2">
      <c r="K35" s="441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90" orientation="landscape" horizontalDpi="4294967294" r:id="rId1"/>
  <headerFooter alignWithMargins="0">
    <oddHeader xml:space="preserve">&amp;C&amp;"Garamond,Félkövér"&amp;14 22/2017. (IX.15.)  számú költségvetési rendelethez
ZALAKAROS VÁROS ÖNKORMÁNYZAT 
KÖLTSÉGVETÉSI SZERVEI 
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5"/>
  <sheetViews>
    <sheetView view="pageBreakPreview" zoomScaleNormal="100" zoomScaleSheetLayoutView="100" zoomScalePageLayoutView="75" workbookViewId="0">
      <selection activeCell="A34" sqref="A34:XFD34"/>
    </sheetView>
  </sheetViews>
  <sheetFormatPr defaultRowHeight="14.25" x14ac:dyDescent="0.2"/>
  <cols>
    <col min="1" max="1" width="75.140625" style="60" customWidth="1"/>
    <col min="2" max="2" width="8" style="60" customWidth="1"/>
    <col min="3" max="3" width="11.85546875" style="60" customWidth="1"/>
    <col min="4" max="4" width="12.85546875" style="60" customWidth="1"/>
    <col min="5" max="5" width="8.42578125" style="60" customWidth="1"/>
    <col min="6" max="6" width="11.28515625" style="60" customWidth="1"/>
    <col min="7" max="7" width="13.7109375" style="60" customWidth="1"/>
    <col min="8" max="8" width="8" style="60" customWidth="1"/>
    <col min="9" max="9" width="12.28515625" style="60" customWidth="1"/>
    <col min="10" max="10" width="14.85546875" style="60" customWidth="1"/>
    <col min="11" max="16384" width="9.140625" style="60"/>
  </cols>
  <sheetData>
    <row r="1" spans="1:10" ht="15" customHeight="1" x14ac:dyDescent="0.2">
      <c r="A1" s="569" t="s">
        <v>23</v>
      </c>
      <c r="B1" s="566" t="s">
        <v>656</v>
      </c>
      <c r="C1" s="567"/>
      <c r="D1" s="568"/>
      <c r="E1" s="566" t="s">
        <v>657</v>
      </c>
      <c r="F1" s="567"/>
      <c r="G1" s="568"/>
      <c r="H1" s="566" t="s">
        <v>742</v>
      </c>
      <c r="I1" s="567"/>
      <c r="J1" s="568"/>
    </row>
    <row r="2" spans="1:10" s="94" customFormat="1" ht="60" x14ac:dyDescent="0.2">
      <c r="A2" s="570"/>
      <c r="B2" s="252" t="s">
        <v>168</v>
      </c>
      <c r="C2" s="252" t="s">
        <v>72</v>
      </c>
      <c r="D2" s="253" t="s">
        <v>169</v>
      </c>
      <c r="E2" s="252" t="s">
        <v>168</v>
      </c>
      <c r="F2" s="252" t="s">
        <v>72</v>
      </c>
      <c r="G2" s="253" t="s">
        <v>610</v>
      </c>
      <c r="H2" s="252" t="s">
        <v>168</v>
      </c>
      <c r="I2" s="252" t="s">
        <v>72</v>
      </c>
      <c r="J2" s="253" t="s">
        <v>610</v>
      </c>
    </row>
    <row r="3" spans="1:10" ht="15" x14ac:dyDescent="0.2">
      <c r="A3" s="571"/>
      <c r="B3" s="254"/>
      <c r="C3" s="254" t="s">
        <v>24</v>
      </c>
      <c r="D3" s="254" t="s">
        <v>358</v>
      </c>
      <c r="E3" s="254"/>
      <c r="F3" s="254" t="s">
        <v>24</v>
      </c>
      <c r="G3" s="254" t="s">
        <v>358</v>
      </c>
      <c r="H3" s="254"/>
      <c r="I3" s="254" t="s">
        <v>24</v>
      </c>
      <c r="J3" s="254" t="s">
        <v>358</v>
      </c>
    </row>
    <row r="4" spans="1:10" x14ac:dyDescent="0.2">
      <c r="A4" s="136" t="s">
        <v>55</v>
      </c>
    </row>
    <row r="5" spans="1:10" ht="15" x14ac:dyDescent="0.25">
      <c r="A5" s="88" t="s">
        <v>56</v>
      </c>
      <c r="B5" s="137">
        <v>16.68</v>
      </c>
      <c r="C5" s="138">
        <v>4580000</v>
      </c>
      <c r="D5" s="139">
        <v>76394400</v>
      </c>
      <c r="E5" s="137">
        <v>16.760000000000002</v>
      </c>
      <c r="F5" s="138">
        <v>4580000</v>
      </c>
      <c r="G5" s="139">
        <f>E5*F5</f>
        <v>76760800</v>
      </c>
      <c r="H5" s="137">
        <v>16.760000000000002</v>
      </c>
      <c r="I5" s="138">
        <v>4580000</v>
      </c>
      <c r="J5" s="139">
        <f>H5*I5</f>
        <v>76760800</v>
      </c>
    </row>
    <row r="6" spans="1:10" ht="15" x14ac:dyDescent="0.25">
      <c r="A6" s="88" t="s">
        <v>57</v>
      </c>
      <c r="B6" s="138"/>
      <c r="C6" s="138"/>
      <c r="D6" s="139"/>
      <c r="E6" s="138"/>
      <c r="F6" s="138"/>
      <c r="G6" s="139"/>
      <c r="H6" s="138"/>
      <c r="I6" s="138"/>
      <c r="J6" s="139"/>
    </row>
    <row r="7" spans="1:10" ht="15" x14ac:dyDescent="0.25">
      <c r="A7" s="88" t="s">
        <v>211</v>
      </c>
      <c r="B7" s="138"/>
      <c r="C7" s="138"/>
      <c r="D7" s="139">
        <f>D9+D11+D13+D15</f>
        <v>1931393</v>
      </c>
      <c r="E7" s="138"/>
      <c r="F7" s="138"/>
      <c r="G7" s="139">
        <f>G9+G11+G13+G15</f>
        <v>0</v>
      </c>
      <c r="H7" s="138"/>
      <c r="I7" s="138"/>
      <c r="J7" s="139">
        <f>J9+J11+J13+J15</f>
        <v>0</v>
      </c>
    </row>
    <row r="8" spans="1:10" x14ac:dyDescent="0.2">
      <c r="A8" s="89" t="s">
        <v>58</v>
      </c>
      <c r="B8" s="62"/>
      <c r="C8" s="63"/>
      <c r="D8" s="64">
        <v>7550780</v>
      </c>
      <c r="E8" s="62"/>
      <c r="F8" s="63"/>
      <c r="G8" s="64">
        <v>7550780</v>
      </c>
      <c r="H8" s="62"/>
      <c r="I8" s="63"/>
      <c r="J8" s="64">
        <v>7550780</v>
      </c>
    </row>
    <row r="9" spans="1:10" x14ac:dyDescent="0.2">
      <c r="A9" s="89" t="s">
        <v>82</v>
      </c>
      <c r="B9" s="62"/>
      <c r="C9" s="63"/>
      <c r="D9" s="64"/>
      <c r="E9" s="62"/>
      <c r="F9" s="63"/>
      <c r="G9" s="64"/>
      <c r="H9" s="62"/>
      <c r="I9" s="63"/>
      <c r="J9" s="64"/>
    </row>
    <row r="10" spans="1:10" x14ac:dyDescent="0.2">
      <c r="A10" s="89" t="s">
        <v>59</v>
      </c>
      <c r="B10" s="65"/>
      <c r="C10" s="65"/>
      <c r="D10" s="64">
        <v>14880000</v>
      </c>
      <c r="E10" s="65"/>
      <c r="F10" s="65"/>
      <c r="G10" s="64">
        <v>14912000</v>
      </c>
      <c r="H10" s="65"/>
      <c r="I10" s="65"/>
      <c r="J10" s="64">
        <v>14912000</v>
      </c>
    </row>
    <row r="11" spans="1:10" x14ac:dyDescent="0.2">
      <c r="A11" s="89" t="s">
        <v>83</v>
      </c>
      <c r="B11" s="65"/>
      <c r="C11" s="65"/>
      <c r="D11" s="64"/>
      <c r="E11" s="65"/>
      <c r="F11" s="65"/>
      <c r="G11" s="64"/>
      <c r="H11" s="65"/>
      <c r="I11" s="65"/>
      <c r="J11" s="64"/>
    </row>
    <row r="12" spans="1:10" x14ac:dyDescent="0.2">
      <c r="A12" s="89" t="s">
        <v>60</v>
      </c>
      <c r="B12" s="65"/>
      <c r="C12" s="65"/>
      <c r="D12" s="64">
        <v>672681</v>
      </c>
      <c r="E12" s="65"/>
      <c r="F12" s="65"/>
      <c r="G12" s="64">
        <v>672681</v>
      </c>
      <c r="H12" s="65"/>
      <c r="I12" s="65"/>
      <c r="J12" s="64">
        <v>672681</v>
      </c>
    </row>
    <row r="13" spans="1:10" x14ac:dyDescent="0.2">
      <c r="A13" s="89" t="s">
        <v>84</v>
      </c>
      <c r="B13" s="65"/>
      <c r="C13" s="65"/>
      <c r="D13" s="64"/>
      <c r="E13" s="65"/>
      <c r="F13" s="65"/>
      <c r="G13" s="64"/>
      <c r="H13" s="65"/>
      <c r="I13" s="65"/>
      <c r="J13" s="64"/>
    </row>
    <row r="14" spans="1:10" x14ac:dyDescent="0.2">
      <c r="A14" s="89" t="s">
        <v>61</v>
      </c>
      <c r="B14" s="65"/>
      <c r="C14" s="65"/>
      <c r="D14" s="64">
        <v>7232220</v>
      </c>
      <c r="E14" s="65"/>
      <c r="F14" s="65"/>
      <c r="G14" s="64">
        <v>7209520</v>
      </c>
      <c r="H14" s="65"/>
      <c r="I14" s="65"/>
      <c r="J14" s="64">
        <v>7209520</v>
      </c>
    </row>
    <row r="15" spans="1:10" x14ac:dyDescent="0.2">
      <c r="A15" s="89" t="s">
        <v>61</v>
      </c>
      <c r="B15" s="65"/>
      <c r="C15" s="65"/>
      <c r="D15" s="64">
        <v>1931393</v>
      </c>
      <c r="E15" s="65"/>
      <c r="F15" s="65"/>
      <c r="G15" s="64"/>
      <c r="H15" s="65"/>
      <c r="I15" s="65"/>
      <c r="J15" s="64"/>
    </row>
    <row r="16" spans="1:10" ht="15" x14ac:dyDescent="0.2">
      <c r="A16" s="88" t="s">
        <v>261</v>
      </c>
      <c r="B16" s="66"/>
      <c r="C16" s="66"/>
      <c r="D16" s="67"/>
      <c r="E16" s="66"/>
      <c r="F16" s="66"/>
      <c r="G16" s="67"/>
      <c r="H16" s="66"/>
      <c r="I16" s="66"/>
      <c r="J16" s="67"/>
    </row>
    <row r="17" spans="1:10" ht="15" x14ac:dyDescent="0.2">
      <c r="A17" s="88" t="s">
        <v>262</v>
      </c>
      <c r="B17" s="66"/>
      <c r="C17" s="66"/>
      <c r="D17" s="67">
        <v>6623100</v>
      </c>
      <c r="E17" s="66"/>
      <c r="F17" s="66"/>
      <c r="G17" s="67">
        <v>6669000</v>
      </c>
      <c r="H17" s="66"/>
      <c r="I17" s="66"/>
      <c r="J17" s="67">
        <v>6669000</v>
      </c>
    </row>
    <row r="18" spans="1:10" ht="14.25" customHeight="1" x14ac:dyDescent="0.2">
      <c r="A18" s="88" t="s">
        <v>265</v>
      </c>
      <c r="B18" s="66"/>
      <c r="C18" s="66"/>
      <c r="D18" s="67"/>
      <c r="E18" s="66"/>
      <c r="F18" s="66"/>
      <c r="G18" s="67"/>
      <c r="H18" s="66"/>
      <c r="I18" s="66"/>
      <c r="J18" s="67"/>
    </row>
    <row r="19" spans="1:10" ht="14.25" customHeight="1" x14ac:dyDescent="0.2">
      <c r="A19" s="88" t="s">
        <v>263</v>
      </c>
      <c r="B19" s="66"/>
      <c r="C19" s="66"/>
      <c r="D19" s="67">
        <v>910350</v>
      </c>
      <c r="E19" s="66"/>
      <c r="F19" s="66"/>
      <c r="G19" s="67">
        <v>953700</v>
      </c>
      <c r="H19" s="66"/>
      <c r="I19" s="66"/>
      <c r="J19" s="67">
        <v>953700</v>
      </c>
    </row>
    <row r="20" spans="1:10" ht="14.25" customHeight="1" x14ac:dyDescent="0.2">
      <c r="A20" s="88" t="s">
        <v>264</v>
      </c>
      <c r="B20" s="66"/>
      <c r="C20" s="66"/>
      <c r="D20" s="67"/>
      <c r="E20" s="66"/>
      <c r="F20" s="66"/>
      <c r="G20" s="67"/>
      <c r="H20" s="66"/>
      <c r="I20" s="66"/>
      <c r="J20" s="67"/>
    </row>
    <row r="21" spans="1:10" ht="14.25" customHeight="1" x14ac:dyDescent="0.2">
      <c r="A21" s="88" t="s">
        <v>266</v>
      </c>
      <c r="B21" s="66"/>
      <c r="C21" s="66"/>
      <c r="D21" s="67">
        <v>239527700</v>
      </c>
      <c r="E21" s="66"/>
      <c r="F21" s="66"/>
      <c r="G21" s="67">
        <v>160021000</v>
      </c>
      <c r="H21" s="66"/>
      <c r="I21" s="66"/>
      <c r="J21" s="67">
        <v>160021000</v>
      </c>
    </row>
    <row r="22" spans="1:10" ht="14.25" customHeight="1" x14ac:dyDescent="0.2">
      <c r="A22" s="88" t="s">
        <v>267</v>
      </c>
      <c r="B22" s="66"/>
      <c r="C22" s="66"/>
      <c r="D22" s="67">
        <v>239527700</v>
      </c>
      <c r="E22" s="66"/>
      <c r="F22" s="66"/>
      <c r="G22" s="67">
        <v>154097949</v>
      </c>
      <c r="H22" s="66"/>
      <c r="I22" s="66"/>
      <c r="J22" s="67">
        <v>154097949</v>
      </c>
    </row>
    <row r="23" spans="1:10" ht="14.25" customHeight="1" x14ac:dyDescent="0.2">
      <c r="A23" s="88" t="s">
        <v>658</v>
      </c>
      <c r="B23" s="66"/>
      <c r="C23" s="66"/>
      <c r="D23" s="67">
        <v>421259</v>
      </c>
      <c r="E23" s="66"/>
      <c r="F23" s="66"/>
      <c r="G23" s="67">
        <v>357251</v>
      </c>
      <c r="H23" s="66"/>
      <c r="I23" s="66"/>
      <c r="J23" s="67">
        <v>357251</v>
      </c>
    </row>
    <row r="24" spans="1:10" ht="14.25" customHeight="1" x14ac:dyDescent="0.2">
      <c r="A24" s="88" t="s">
        <v>268</v>
      </c>
      <c r="B24" s="66"/>
      <c r="C24" s="66"/>
      <c r="D24" s="67">
        <v>-35937738</v>
      </c>
      <c r="E24" s="66"/>
      <c r="F24" s="66"/>
      <c r="G24" s="67">
        <v>-43890732</v>
      </c>
      <c r="H24" s="66"/>
      <c r="I24" s="66"/>
      <c r="J24" s="67">
        <v>-43890732</v>
      </c>
    </row>
    <row r="25" spans="1:10" ht="15" x14ac:dyDescent="0.25">
      <c r="A25" s="255" t="s">
        <v>62</v>
      </c>
      <c r="B25" s="256"/>
      <c r="C25" s="256"/>
      <c r="D25" s="257">
        <f>D5+D7+D22+D23</f>
        <v>318274752</v>
      </c>
      <c r="E25" s="256"/>
      <c r="F25" s="256"/>
      <c r="G25" s="257">
        <f>G5+G7+G22+G23</f>
        <v>231216000</v>
      </c>
      <c r="H25" s="256"/>
      <c r="I25" s="256"/>
      <c r="J25" s="257">
        <f>J5+J7+J22+J23</f>
        <v>231216000</v>
      </c>
    </row>
    <row r="26" spans="1:10" ht="15" x14ac:dyDescent="0.25">
      <c r="A26" s="88" t="s">
        <v>63</v>
      </c>
      <c r="B26" s="138"/>
      <c r="C26" s="138"/>
      <c r="D26" s="139"/>
      <c r="E26" s="138"/>
      <c r="F26" s="138"/>
      <c r="G26" s="139"/>
      <c r="H26" s="138"/>
      <c r="I26" s="138"/>
      <c r="J26" s="139"/>
    </row>
    <row r="27" spans="1:10" x14ac:dyDescent="0.2">
      <c r="A27" s="117" t="s">
        <v>523</v>
      </c>
      <c r="B27" s="216">
        <v>6.97</v>
      </c>
      <c r="C27" s="140">
        <v>4308000</v>
      </c>
      <c r="D27" s="141">
        <v>30012400</v>
      </c>
      <c r="E27" s="216">
        <v>7.5</v>
      </c>
      <c r="F27" s="140">
        <v>4469900</v>
      </c>
      <c r="G27" s="141">
        <v>32779267</v>
      </c>
      <c r="H27" s="216">
        <v>7.5</v>
      </c>
      <c r="I27" s="140">
        <v>4469900</v>
      </c>
      <c r="J27" s="141">
        <v>32779267</v>
      </c>
    </row>
    <row r="28" spans="1:10" x14ac:dyDescent="0.2">
      <c r="A28" s="117" t="s">
        <v>524</v>
      </c>
      <c r="B28" s="216">
        <v>7.6</v>
      </c>
      <c r="C28" s="140"/>
      <c r="D28" s="141">
        <v>266000</v>
      </c>
      <c r="E28" s="216">
        <v>7.6</v>
      </c>
      <c r="F28" s="140"/>
      <c r="G28" s="141">
        <v>267400</v>
      </c>
      <c r="H28" s="216">
        <v>7.6</v>
      </c>
      <c r="I28" s="140"/>
      <c r="J28" s="141">
        <v>1201582</v>
      </c>
    </row>
    <row r="29" spans="1:10" x14ac:dyDescent="0.2">
      <c r="A29" s="225" t="s">
        <v>525</v>
      </c>
      <c r="B29" s="217">
        <v>4.6900000000000004</v>
      </c>
      <c r="C29" s="140">
        <v>1800000</v>
      </c>
      <c r="D29" s="141">
        <v>8454000</v>
      </c>
      <c r="E29" s="217">
        <v>4</v>
      </c>
      <c r="F29" s="140">
        <v>1800000</v>
      </c>
      <c r="G29" s="141">
        <v>7200000</v>
      </c>
      <c r="H29" s="217">
        <v>4</v>
      </c>
      <c r="I29" s="140">
        <v>1800000</v>
      </c>
      <c r="J29" s="141">
        <v>7200000</v>
      </c>
    </row>
    <row r="30" spans="1:10" x14ac:dyDescent="0.2">
      <c r="A30" s="227" t="s">
        <v>659</v>
      </c>
      <c r="B30" s="224"/>
      <c r="C30" s="222"/>
      <c r="D30" s="223">
        <v>352000</v>
      </c>
      <c r="E30" s="224"/>
      <c r="F30" s="222"/>
      <c r="G30" s="223">
        <v>1949500</v>
      </c>
      <c r="H30" s="224"/>
      <c r="I30" s="222"/>
      <c r="J30" s="223">
        <v>1949500</v>
      </c>
    </row>
    <row r="31" spans="1:10" x14ac:dyDescent="0.2">
      <c r="A31" s="226" t="s">
        <v>526</v>
      </c>
      <c r="B31" s="218">
        <v>75</v>
      </c>
      <c r="C31" s="142">
        <v>80000</v>
      </c>
      <c r="D31" s="143">
        <v>5893333</v>
      </c>
      <c r="E31" s="218">
        <v>75</v>
      </c>
      <c r="F31" s="142">
        <v>80000</v>
      </c>
      <c r="G31" s="143">
        <v>6454300</v>
      </c>
      <c r="H31" s="218">
        <v>75</v>
      </c>
      <c r="I31" s="142">
        <v>80000</v>
      </c>
      <c r="J31" s="143">
        <v>6454300</v>
      </c>
    </row>
    <row r="32" spans="1:10" ht="15" x14ac:dyDescent="0.25">
      <c r="A32" s="258" t="s">
        <v>64</v>
      </c>
      <c r="B32" s="259"/>
      <c r="C32" s="259"/>
      <c r="D32" s="259">
        <f>SUM(D27:D31)</f>
        <v>44977733</v>
      </c>
      <c r="E32" s="259"/>
      <c r="F32" s="259"/>
      <c r="G32" s="259">
        <f>SUM(G27:G31)</f>
        <v>48650467</v>
      </c>
      <c r="H32" s="259"/>
      <c r="I32" s="259"/>
      <c r="J32" s="259">
        <f>SUM(J27:J31)</f>
        <v>49584649</v>
      </c>
    </row>
    <row r="33" spans="1:10" ht="15" x14ac:dyDescent="0.25">
      <c r="A33" s="115" t="s">
        <v>65</v>
      </c>
      <c r="B33" s="116"/>
      <c r="C33" s="116"/>
      <c r="D33" s="116"/>
      <c r="E33" s="116"/>
      <c r="F33" s="116"/>
      <c r="G33" s="116"/>
      <c r="H33" s="116"/>
      <c r="I33" s="116"/>
      <c r="J33" s="116"/>
    </row>
    <row r="34" spans="1:10" x14ac:dyDescent="0.2">
      <c r="A34" s="89" t="s">
        <v>66</v>
      </c>
      <c r="B34" s="68"/>
      <c r="C34" s="68"/>
      <c r="D34" s="68"/>
      <c r="E34" s="68"/>
      <c r="F34" s="68"/>
      <c r="G34" s="68"/>
      <c r="H34" s="68"/>
      <c r="I34" s="68"/>
      <c r="J34" s="68"/>
    </row>
    <row r="35" spans="1:10" x14ac:dyDescent="0.2">
      <c r="A35" s="117" t="s">
        <v>212</v>
      </c>
      <c r="B35" s="68"/>
      <c r="C35" s="68"/>
      <c r="D35" s="68"/>
      <c r="E35" s="68"/>
      <c r="F35" s="68"/>
      <c r="G35" s="68"/>
      <c r="H35" s="68"/>
      <c r="I35" s="68"/>
      <c r="J35" s="68"/>
    </row>
    <row r="36" spans="1:10" x14ac:dyDescent="0.2">
      <c r="A36" s="89" t="s">
        <v>67</v>
      </c>
      <c r="B36" s="68"/>
      <c r="C36" s="65"/>
      <c r="D36" s="65"/>
      <c r="E36" s="68"/>
      <c r="F36" s="65"/>
      <c r="G36" s="65"/>
      <c r="H36" s="68"/>
      <c r="I36" s="65"/>
      <c r="J36" s="65"/>
    </row>
    <row r="37" spans="1:10" x14ac:dyDescent="0.2">
      <c r="A37" s="117" t="s">
        <v>660</v>
      </c>
      <c r="B37" s="389"/>
      <c r="C37" s="70"/>
      <c r="D37" s="70">
        <v>7500000</v>
      </c>
      <c r="E37" s="389"/>
      <c r="F37" s="70"/>
      <c r="G37" s="70">
        <v>3000000</v>
      </c>
      <c r="H37" s="389"/>
      <c r="I37" s="70"/>
      <c r="J37" s="70">
        <v>3000000</v>
      </c>
    </row>
    <row r="38" spans="1:10" x14ac:dyDescent="0.2">
      <c r="A38" s="89" t="s">
        <v>70</v>
      </c>
      <c r="B38" s="69">
        <v>70</v>
      </c>
      <c r="C38" s="71">
        <v>55360</v>
      </c>
      <c r="D38" s="70">
        <v>3875200</v>
      </c>
      <c r="E38" s="69">
        <v>70</v>
      </c>
      <c r="F38" s="71">
        <v>55360</v>
      </c>
      <c r="G38" s="70">
        <v>3875200</v>
      </c>
      <c r="H38" s="69">
        <v>70</v>
      </c>
      <c r="I38" s="71">
        <v>55360</v>
      </c>
      <c r="J38" s="70">
        <v>3875200</v>
      </c>
    </row>
    <row r="39" spans="1:10" x14ac:dyDescent="0.2">
      <c r="A39" s="90" t="s">
        <v>68</v>
      </c>
      <c r="B39" s="72">
        <v>30</v>
      </c>
      <c r="C39" s="73">
        <v>494100</v>
      </c>
      <c r="D39" s="70">
        <v>14823000</v>
      </c>
      <c r="E39" s="72">
        <v>27</v>
      </c>
      <c r="F39" s="73"/>
      <c r="G39" s="70">
        <v>13414815</v>
      </c>
      <c r="H39" s="72">
        <v>27</v>
      </c>
      <c r="I39" s="73"/>
      <c r="J39" s="70">
        <v>13414815</v>
      </c>
    </row>
    <row r="40" spans="1:10" x14ac:dyDescent="0.2">
      <c r="A40" s="91" t="s">
        <v>85</v>
      </c>
      <c r="B40" s="72"/>
      <c r="C40" s="73"/>
      <c r="D40" s="70">
        <f>B40*C40</f>
        <v>0</v>
      </c>
      <c r="E40" s="72"/>
      <c r="F40" s="73"/>
      <c r="G40" s="70">
        <f>E40*F40</f>
        <v>0</v>
      </c>
      <c r="H40" s="72"/>
      <c r="I40" s="73"/>
      <c r="J40" s="70">
        <f>H40*I40</f>
        <v>0</v>
      </c>
    </row>
    <row r="41" spans="1:10" x14ac:dyDescent="0.2">
      <c r="A41" s="93" t="s">
        <v>86</v>
      </c>
      <c r="B41" s="144">
        <v>7.13</v>
      </c>
      <c r="C41" s="73">
        <v>1632000</v>
      </c>
      <c r="D41" s="70">
        <v>11636160</v>
      </c>
      <c r="E41" s="144">
        <v>7.43</v>
      </c>
      <c r="F41" s="73">
        <v>1632000</v>
      </c>
      <c r="G41" s="70">
        <v>12125760</v>
      </c>
      <c r="H41" s="144">
        <v>7.43</v>
      </c>
      <c r="I41" s="73">
        <v>1632000</v>
      </c>
      <c r="J41" s="70">
        <v>12125760</v>
      </c>
    </row>
    <row r="42" spans="1:10" x14ac:dyDescent="0.2">
      <c r="A42" s="108" t="s">
        <v>269</v>
      </c>
      <c r="B42" s="74"/>
      <c r="C42" s="73"/>
      <c r="D42" s="77">
        <v>2128960</v>
      </c>
      <c r="E42" s="74"/>
      <c r="F42" s="73"/>
      <c r="G42" s="77">
        <v>2072918</v>
      </c>
      <c r="H42" s="74"/>
      <c r="I42" s="73"/>
      <c r="J42" s="77">
        <v>2072918</v>
      </c>
    </row>
    <row r="43" spans="1:10" x14ac:dyDescent="0.2">
      <c r="A43" s="108" t="s">
        <v>622</v>
      </c>
      <c r="B43" s="74"/>
      <c r="C43" s="73"/>
      <c r="D43" s="77">
        <v>41610</v>
      </c>
      <c r="E43" s="74"/>
      <c r="F43" s="73"/>
      <c r="G43" s="77">
        <v>23655</v>
      </c>
      <c r="H43" s="74"/>
      <c r="I43" s="73"/>
      <c r="J43" s="77">
        <v>19725</v>
      </c>
    </row>
    <row r="44" spans="1:10" x14ac:dyDescent="0.2">
      <c r="A44" s="108" t="s">
        <v>560</v>
      </c>
      <c r="B44" s="74"/>
      <c r="C44" s="73"/>
      <c r="D44" s="77">
        <v>0</v>
      </c>
      <c r="E44" s="74"/>
      <c r="F44" s="73"/>
      <c r="G44" s="77"/>
      <c r="H44" s="74"/>
      <c r="I44" s="73"/>
      <c r="J44" s="77">
        <v>4419069</v>
      </c>
    </row>
    <row r="45" spans="1:10" ht="15" x14ac:dyDescent="0.25">
      <c r="A45" s="258" t="s">
        <v>69</v>
      </c>
      <c r="B45" s="260"/>
      <c r="C45" s="261"/>
      <c r="D45" s="262">
        <f>SUM(D35:D44)</f>
        <v>40004930</v>
      </c>
      <c r="E45" s="260"/>
      <c r="F45" s="261"/>
      <c r="G45" s="262">
        <f>SUM(G35:G44)</f>
        <v>34512348</v>
      </c>
      <c r="H45" s="260"/>
      <c r="I45" s="261"/>
      <c r="J45" s="262">
        <f>SUM(J35:J44)</f>
        <v>38927487</v>
      </c>
    </row>
    <row r="46" spans="1:10" ht="15" x14ac:dyDescent="0.25">
      <c r="A46" s="258" t="s">
        <v>203</v>
      </c>
      <c r="B46" s="259"/>
      <c r="C46" s="261"/>
      <c r="D46" s="262">
        <v>2796420</v>
      </c>
      <c r="E46" s="259"/>
      <c r="F46" s="261"/>
      <c r="G46" s="262">
        <v>2815800</v>
      </c>
      <c r="H46" s="259"/>
      <c r="I46" s="261"/>
      <c r="J46" s="262">
        <v>3527457</v>
      </c>
    </row>
    <row r="47" spans="1:10" s="109" customFormat="1" ht="15" x14ac:dyDescent="0.25">
      <c r="A47" s="263" t="s">
        <v>71</v>
      </c>
      <c r="B47" s="183"/>
      <c r="C47" s="184"/>
      <c r="D47" s="185">
        <f>D25+D32+D45+D46</f>
        <v>406053835</v>
      </c>
      <c r="E47" s="183"/>
      <c r="F47" s="184"/>
      <c r="G47" s="185">
        <f>G25+G32+G45+G46</f>
        <v>317194615</v>
      </c>
      <c r="H47" s="183"/>
      <c r="I47" s="184"/>
      <c r="J47" s="185">
        <f>J25+J32+J45+J46</f>
        <v>323255593</v>
      </c>
    </row>
    <row r="48" spans="1:10" x14ac:dyDescent="0.2">
      <c r="A48" s="92" t="s">
        <v>87</v>
      </c>
      <c r="B48" s="68"/>
      <c r="C48" s="76"/>
      <c r="D48" s="68"/>
      <c r="E48" s="68"/>
      <c r="F48" s="76"/>
      <c r="G48" s="68"/>
      <c r="H48" s="68"/>
      <c r="I48" s="76"/>
      <c r="J48" s="68"/>
    </row>
    <row r="49" spans="1:10" x14ac:dyDescent="0.2">
      <c r="A49" s="93" t="s">
        <v>88</v>
      </c>
      <c r="B49" s="68">
        <v>95</v>
      </c>
      <c r="C49" s="76">
        <v>188500</v>
      </c>
      <c r="D49" s="68">
        <v>17907500</v>
      </c>
      <c r="E49" s="68">
        <v>52</v>
      </c>
      <c r="F49" s="76">
        <v>273000</v>
      </c>
      <c r="G49" s="68">
        <v>15196000</v>
      </c>
      <c r="H49" s="68">
        <v>52</v>
      </c>
      <c r="I49" s="76">
        <v>273000</v>
      </c>
      <c r="J49" s="68">
        <v>15196000</v>
      </c>
    </row>
    <row r="50" spans="1:10" ht="15" x14ac:dyDescent="0.25">
      <c r="A50" s="93" t="s">
        <v>89</v>
      </c>
      <c r="B50" s="61"/>
      <c r="C50" s="75"/>
      <c r="D50" s="77">
        <v>7500000</v>
      </c>
      <c r="E50" s="61"/>
      <c r="F50" s="75"/>
      <c r="G50" s="77">
        <v>0</v>
      </c>
      <c r="H50" s="61"/>
      <c r="I50" s="75"/>
      <c r="J50" s="77">
        <v>0</v>
      </c>
    </row>
    <row r="51" spans="1:10" ht="15" x14ac:dyDescent="0.25">
      <c r="A51" s="258" t="s">
        <v>87</v>
      </c>
      <c r="B51" s="259"/>
      <c r="C51" s="259"/>
      <c r="D51" s="259">
        <f>SUM(D49:D50)</f>
        <v>25407500</v>
      </c>
      <c r="E51" s="259"/>
      <c r="F51" s="259"/>
      <c r="G51" s="259">
        <f>SUM(G49:G50)</f>
        <v>15196000</v>
      </c>
      <c r="H51" s="259"/>
      <c r="I51" s="259"/>
      <c r="J51" s="259">
        <f>SUM(J49:J50)</f>
        <v>15196000</v>
      </c>
    </row>
    <row r="52" spans="1:10" ht="15" x14ac:dyDescent="0.25">
      <c r="A52" s="258" t="s">
        <v>302</v>
      </c>
      <c r="B52" s="259"/>
      <c r="C52" s="259"/>
      <c r="D52" s="259">
        <v>0</v>
      </c>
      <c r="E52" s="259"/>
      <c r="F52" s="259"/>
      <c r="G52" s="259"/>
      <c r="H52" s="259"/>
      <c r="I52" s="259"/>
      <c r="J52" s="259">
        <v>6238629</v>
      </c>
    </row>
    <row r="53" spans="1:10" ht="15" x14ac:dyDescent="0.25">
      <c r="A53" s="258" t="s">
        <v>928</v>
      </c>
      <c r="B53" s="259"/>
      <c r="C53" s="259"/>
      <c r="D53" s="259"/>
      <c r="E53" s="259"/>
      <c r="F53" s="259"/>
      <c r="G53" s="259"/>
      <c r="H53" s="259"/>
      <c r="I53" s="259"/>
      <c r="J53" s="259">
        <v>1640820</v>
      </c>
    </row>
    <row r="54" spans="1:10" ht="15" x14ac:dyDescent="0.25">
      <c r="A54" s="263" t="s">
        <v>90</v>
      </c>
      <c r="B54" s="264"/>
      <c r="C54" s="264"/>
      <c r="D54" s="265">
        <f>D47+D51+D52</f>
        <v>431461335</v>
      </c>
      <c r="E54" s="264"/>
      <c r="F54" s="264"/>
      <c r="G54" s="265">
        <f>G47+G51+G52</f>
        <v>332390615</v>
      </c>
      <c r="H54" s="264"/>
      <c r="I54" s="264"/>
      <c r="J54" s="265">
        <f>J47+J51+J52+J53</f>
        <v>346331042</v>
      </c>
    </row>
    <row r="55" spans="1:10" x14ac:dyDescent="0.2">
      <c r="A55" s="114"/>
    </row>
  </sheetData>
  <mergeCells count="4">
    <mergeCell ref="B1:D1"/>
    <mergeCell ref="A1:A3"/>
    <mergeCell ref="E1:G1"/>
    <mergeCell ref="H1:J1"/>
  </mergeCells>
  <phoneticPr fontId="24" type="noConversion"/>
  <printOptions horizontalCentered="1"/>
  <pageMargins left="0.23622047244094491" right="0.23622047244094491" top="1.1023622047244095" bottom="0.19685039370078741" header="0.19685039370078741" footer="0.19685039370078741"/>
  <pageSetup paperSize="9" scale="57" fitToHeight="0" orientation="portrait" horizontalDpi="4294967294" r:id="rId1"/>
  <headerFooter alignWithMargins="0">
    <oddHeader>&amp;C&amp;"Garamond,Félkövér"&amp;14 22/2017. (IX.15.) számú rendelethez 
ZALAKAROS VÁROS ÖNKORMÁNYZATÁNAK 
ÁLLAMI HOZZÁJÁRULÁSA 2017.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47"/>
  <sheetViews>
    <sheetView view="pageBreakPreview" topLeftCell="A31" zoomScaleNormal="100" zoomScaleSheetLayoutView="100" workbookViewId="0">
      <selection activeCell="F82" sqref="F82"/>
    </sheetView>
  </sheetViews>
  <sheetFormatPr defaultRowHeight="12.75" x14ac:dyDescent="0.2"/>
  <cols>
    <col min="1" max="1" width="4.5703125" customWidth="1"/>
    <col min="2" max="2" width="44.85546875" customWidth="1"/>
    <col min="3" max="3" width="15" customWidth="1"/>
    <col min="4" max="4" width="16" customWidth="1"/>
    <col min="5" max="5" width="16.85546875" bestFit="1" customWidth="1"/>
    <col min="6" max="6" width="16.85546875" customWidth="1"/>
    <col min="7" max="7" width="5.7109375" customWidth="1"/>
    <col min="8" max="8" width="50.42578125" bestFit="1" customWidth="1"/>
    <col min="9" max="9" width="15.140625" customWidth="1"/>
    <col min="10" max="10" width="16.7109375" customWidth="1"/>
    <col min="11" max="11" width="16.85546875" bestFit="1" customWidth="1"/>
    <col min="12" max="12" width="16.28515625" customWidth="1"/>
  </cols>
  <sheetData>
    <row r="1" spans="1:12" ht="12.95" customHeight="1" x14ac:dyDescent="0.2">
      <c r="A1" s="580" t="s">
        <v>13</v>
      </c>
      <c r="B1" s="580" t="s">
        <v>0</v>
      </c>
      <c r="C1" s="580" t="s">
        <v>345</v>
      </c>
      <c r="D1" s="560" t="s">
        <v>237</v>
      </c>
      <c r="E1" s="560" t="s">
        <v>723</v>
      </c>
      <c r="F1" s="578" t="s">
        <v>909</v>
      </c>
      <c r="G1" s="580" t="s">
        <v>13</v>
      </c>
      <c r="H1" s="580" t="s">
        <v>0</v>
      </c>
      <c r="I1" s="580" t="s">
        <v>345</v>
      </c>
      <c r="J1" s="560" t="s">
        <v>237</v>
      </c>
      <c r="K1" s="560" t="s">
        <v>724</v>
      </c>
      <c r="L1" s="578" t="s">
        <v>909</v>
      </c>
    </row>
    <row r="2" spans="1:12" ht="15" customHeight="1" x14ac:dyDescent="0.2">
      <c r="A2" s="580"/>
      <c r="B2" s="580"/>
      <c r="C2" s="580"/>
      <c r="D2" s="560"/>
      <c r="E2" s="560"/>
      <c r="F2" s="578"/>
      <c r="G2" s="580"/>
      <c r="H2" s="580"/>
      <c r="I2" s="580"/>
      <c r="J2" s="560"/>
      <c r="K2" s="560"/>
      <c r="L2" s="578"/>
    </row>
    <row r="3" spans="1:12" ht="15" customHeight="1" x14ac:dyDescent="0.2">
      <c r="A3" s="579" t="s">
        <v>30</v>
      </c>
      <c r="B3" s="579"/>
      <c r="C3" s="540"/>
      <c r="D3" s="540"/>
      <c r="E3" s="540"/>
      <c r="F3" s="540"/>
      <c r="G3" s="579" t="s">
        <v>19</v>
      </c>
      <c r="H3" s="579"/>
      <c r="I3" s="147"/>
      <c r="J3" s="147"/>
      <c r="K3" s="540"/>
      <c r="L3" s="540"/>
    </row>
    <row r="4" spans="1:12" ht="15" customHeight="1" x14ac:dyDescent="0.2">
      <c r="A4" s="51" t="s">
        <v>43</v>
      </c>
      <c r="B4" s="9" t="s">
        <v>37</v>
      </c>
      <c r="C4" s="2"/>
      <c r="D4" s="2"/>
      <c r="E4" s="2"/>
      <c r="F4" s="2"/>
      <c r="G4" s="51" t="s">
        <v>43</v>
      </c>
      <c r="H4" s="9" t="s">
        <v>37</v>
      </c>
      <c r="I4" s="2"/>
      <c r="J4" s="2"/>
      <c r="K4" s="2"/>
      <c r="L4" s="2"/>
    </row>
    <row r="5" spans="1:12" ht="15" customHeight="1" x14ac:dyDescent="0.2">
      <c r="A5" s="51"/>
      <c r="B5" s="148" t="s">
        <v>271</v>
      </c>
      <c r="C5" s="149">
        <v>455674335</v>
      </c>
      <c r="D5" s="149">
        <f>'3.a.számú melléklet'!D89+'3.a.számú melléklet'!J89</f>
        <v>350240394</v>
      </c>
      <c r="E5" s="149">
        <f>'3.a.számú melléklet'!E61+'3.a.számú melléklet'!H61+'3.a.számú melléklet'!K61</f>
        <v>401230958</v>
      </c>
      <c r="F5" s="149">
        <f>'3.a.számú melléklet'!F61+'3.a.számú melléklet'!I61+'3.a.számú melléklet'!L61</f>
        <v>410814388</v>
      </c>
      <c r="G5" s="51"/>
      <c r="H5" s="148" t="s">
        <v>174</v>
      </c>
      <c r="I5" s="149">
        <v>374775878</v>
      </c>
      <c r="J5" s="145">
        <f>'4.számú melléklet'!E55+'4.számú melléklet'!H55+'4.számú melléklet'!K55</f>
        <v>387317283</v>
      </c>
      <c r="K5" s="149">
        <f>'4.számú melléklet'!F55+'4.számú melléklet'!I55+'4.számú melléklet'!L55</f>
        <v>427295119</v>
      </c>
      <c r="L5" s="149">
        <f>'4.számú melléklet'!G55+'4.számú melléklet'!J55+'4.számú melléklet'!M55</f>
        <v>431494442</v>
      </c>
    </row>
    <row r="6" spans="1:12" ht="15" customHeight="1" x14ac:dyDescent="0.2">
      <c r="A6" s="51"/>
      <c r="B6" s="150" t="s">
        <v>272</v>
      </c>
      <c r="C6" s="98">
        <v>360000000</v>
      </c>
      <c r="D6" s="98">
        <f>'3.a.számú melléklet'!P61</f>
        <v>410000000</v>
      </c>
      <c r="E6" s="98">
        <f>'3.a.számú melléklet'!Q61</f>
        <v>410000000</v>
      </c>
      <c r="F6" s="98">
        <f>'3.a.számú melléklet'!R61</f>
        <v>410000000</v>
      </c>
      <c r="G6" s="51"/>
      <c r="H6" s="150" t="s">
        <v>175</v>
      </c>
      <c r="I6" s="98">
        <v>7000000</v>
      </c>
      <c r="J6" s="145">
        <f>'4.számú melléklet'!N52</f>
        <v>8500000</v>
      </c>
      <c r="K6" s="98">
        <f>'4.számú melléklet'!O55</f>
        <v>8500000</v>
      </c>
      <c r="L6" s="98">
        <f>'4.számú melléklet'!P55</f>
        <v>8660000</v>
      </c>
    </row>
    <row r="7" spans="1:12" ht="15" customHeight="1" x14ac:dyDescent="0.2">
      <c r="A7" s="51"/>
      <c r="B7" s="148" t="s">
        <v>273</v>
      </c>
      <c r="C7" s="98">
        <v>34265000</v>
      </c>
      <c r="D7" s="98">
        <f>'3.a.számú melléklet'!S61</f>
        <v>74320128</v>
      </c>
      <c r="E7" s="98">
        <f>'3.a.számú melléklet'!T61</f>
        <v>85985808</v>
      </c>
      <c r="F7" s="98">
        <f>'3.a.számú melléklet'!U61</f>
        <v>85985808</v>
      </c>
      <c r="G7" s="51"/>
      <c r="H7" s="148" t="s">
        <v>176</v>
      </c>
      <c r="I7" s="98">
        <v>38766500</v>
      </c>
      <c r="J7" s="145">
        <f>'4.számú melléklet'!T55</f>
        <v>26794000</v>
      </c>
      <c r="K7" s="98">
        <f>'4.számú melléklet'!U55</f>
        <v>31375696</v>
      </c>
      <c r="L7" s="98">
        <f>'4.számú melléklet'!V55</f>
        <v>35215542</v>
      </c>
    </row>
    <row r="8" spans="1:12" ht="15" customHeight="1" x14ac:dyDescent="0.2">
      <c r="A8" s="51"/>
      <c r="B8" s="148" t="s">
        <v>274</v>
      </c>
      <c r="C8" s="98"/>
      <c r="D8" s="98">
        <f>'3.a.számú melléklet'!Y61</f>
        <v>10000</v>
      </c>
      <c r="E8" s="98">
        <f>'3.a.számú melléklet'!Z61</f>
        <v>5011000</v>
      </c>
      <c r="F8" s="98">
        <f>'3.a.számú melléklet'!AA61</f>
        <v>5011000</v>
      </c>
      <c r="G8" s="51"/>
      <c r="H8" s="148" t="s">
        <v>177</v>
      </c>
      <c r="I8" s="98">
        <v>59235000</v>
      </c>
      <c r="J8" s="145">
        <f>'4.számú melléklet'!Z55</f>
        <v>60000000</v>
      </c>
      <c r="K8" s="98">
        <f>'4.számú melléklet'!AA55</f>
        <v>79914000</v>
      </c>
      <c r="L8" s="98">
        <f>'4.számú melléklet'!AB55</f>
        <v>79964000</v>
      </c>
    </row>
    <row r="9" spans="1:12" ht="15" customHeight="1" x14ac:dyDescent="0.2">
      <c r="A9" s="51"/>
      <c r="B9" s="25" t="s">
        <v>361</v>
      </c>
      <c r="C9" s="98">
        <v>900000</v>
      </c>
      <c r="D9" s="98">
        <f>'3.a.számú melléklet'!V61</f>
        <v>570000</v>
      </c>
      <c r="E9" s="98">
        <f>'3.a.számú melléklet'!W61</f>
        <v>570000</v>
      </c>
      <c r="F9" s="98">
        <f>'3.a.számú melléklet'!X61</f>
        <v>570000</v>
      </c>
      <c r="G9" s="51"/>
      <c r="H9" s="25" t="s">
        <v>179</v>
      </c>
      <c r="I9" s="145">
        <v>1000000</v>
      </c>
      <c r="J9" s="145">
        <f>'4.számú melléklet'!W55</f>
        <v>1000000</v>
      </c>
      <c r="K9" s="98">
        <f>'4.számú melléklet'!X55</f>
        <v>1000000</v>
      </c>
      <c r="L9" s="98">
        <v>1000000</v>
      </c>
    </row>
    <row r="10" spans="1:12" ht="15" customHeight="1" x14ac:dyDescent="0.2">
      <c r="A10" s="51"/>
      <c r="B10" s="9"/>
      <c r="C10" s="98"/>
      <c r="D10" s="98"/>
      <c r="E10" s="98"/>
      <c r="F10" s="98"/>
      <c r="G10" s="51"/>
      <c r="H10" s="25" t="s">
        <v>278</v>
      </c>
      <c r="I10" s="98"/>
      <c r="J10" s="145">
        <f>'4.számú melléklet'!Q52</f>
        <v>0</v>
      </c>
      <c r="K10" s="98">
        <f>'4.számú melléklet'!R55</f>
        <v>262024</v>
      </c>
      <c r="L10" s="98">
        <f>'4.számú melléklet'!S55</f>
        <v>262024</v>
      </c>
    </row>
    <row r="11" spans="1:12" ht="15" customHeight="1" x14ac:dyDescent="0.2">
      <c r="A11" s="51"/>
      <c r="B11" s="25"/>
      <c r="C11" s="145"/>
      <c r="D11" s="145"/>
      <c r="E11" s="145"/>
      <c r="F11" s="145"/>
      <c r="G11" s="51"/>
      <c r="H11" s="25" t="s">
        <v>279</v>
      </c>
      <c r="I11" s="145">
        <v>48938000</v>
      </c>
      <c r="J11" s="145">
        <f>'4.számú melléklet'!AC55</f>
        <v>204110000</v>
      </c>
      <c r="K11" s="145">
        <v>188239236</v>
      </c>
      <c r="L11" s="145">
        <v>189508653</v>
      </c>
    </row>
    <row r="12" spans="1:12" ht="15" customHeight="1" x14ac:dyDescent="0.2">
      <c r="A12" s="155"/>
      <c r="B12" s="539" t="s">
        <v>42</v>
      </c>
      <c r="C12" s="221">
        <f>SUM(C5:C11)</f>
        <v>850839335</v>
      </c>
      <c r="D12" s="221">
        <f>SUM(D5:D11)</f>
        <v>835140522</v>
      </c>
      <c r="E12" s="221">
        <f>SUM(E5:E11)</f>
        <v>902797766</v>
      </c>
      <c r="F12" s="221">
        <f>SUM(F5:F11)</f>
        <v>912381196</v>
      </c>
      <c r="G12" s="241"/>
      <c r="H12" s="539" t="s">
        <v>42</v>
      </c>
      <c r="I12" s="221">
        <f>SUM(I5:I11)</f>
        <v>529715378</v>
      </c>
      <c r="J12" s="221">
        <f>SUM(J5:J11)</f>
        <v>687721283</v>
      </c>
      <c r="K12" s="221">
        <f>SUM(K5:K11)</f>
        <v>736586075</v>
      </c>
      <c r="L12" s="221">
        <f>SUM(L5:L11)</f>
        <v>746104661</v>
      </c>
    </row>
    <row r="13" spans="1:12" ht="15" customHeight="1" x14ac:dyDescent="0.2">
      <c r="A13" s="51" t="s">
        <v>44</v>
      </c>
      <c r="B13" s="9" t="s">
        <v>50</v>
      </c>
      <c r="C13" s="98"/>
      <c r="D13" s="98"/>
      <c r="E13" s="98"/>
      <c r="F13" s="98"/>
      <c r="G13" s="51" t="s">
        <v>44</v>
      </c>
      <c r="H13" s="9" t="s">
        <v>50</v>
      </c>
      <c r="I13" s="98"/>
      <c r="J13" s="98"/>
      <c r="K13" s="98"/>
      <c r="L13" s="98"/>
    </row>
    <row r="14" spans="1:12" ht="15" customHeight="1" x14ac:dyDescent="0.2">
      <c r="A14" s="51"/>
      <c r="B14" s="25" t="s">
        <v>275</v>
      </c>
      <c r="C14" s="145">
        <v>4700000</v>
      </c>
      <c r="D14" s="145"/>
      <c r="E14" s="145">
        <f>'3.a.számú melléklet'!K66</f>
        <v>0</v>
      </c>
      <c r="F14" s="145">
        <f>'3.a.számú melléklet'!F66+'3.a.számú melléklet'!I66+'3.a.számú melléklet'!L66</f>
        <v>0</v>
      </c>
      <c r="G14" s="51"/>
      <c r="H14" s="25" t="s">
        <v>40</v>
      </c>
      <c r="I14" s="145">
        <v>143327400</v>
      </c>
      <c r="J14" s="145">
        <f>'4.számú melléklet'!E62+'4.számú melléklet'!H62+'4.számú melléklet'!K62</f>
        <v>122146616</v>
      </c>
      <c r="K14" s="145">
        <f>'4.számú melléklet'!F62+'4.számú melléklet'!I62+'4.számú melléklet'!L62</f>
        <v>123341523</v>
      </c>
      <c r="L14" s="145">
        <f>'4.számú melléklet'!G62+'4.számú melléklet'!J62+'4.számú melléklet'!M62</f>
        <v>123475723</v>
      </c>
    </row>
    <row r="15" spans="1:12" ht="15" customHeight="1" x14ac:dyDescent="0.2">
      <c r="A15" s="51"/>
      <c r="B15" s="25" t="s">
        <v>276</v>
      </c>
      <c r="C15" s="145">
        <v>700000</v>
      </c>
      <c r="D15" s="145">
        <f>'3.a.számú melléklet'!S66</f>
        <v>750000</v>
      </c>
      <c r="E15" s="145">
        <f>'3.a.számú melléklet'!T66</f>
        <v>750000</v>
      </c>
      <c r="F15" s="145">
        <f>'3.a.számú melléklet'!U66</f>
        <v>750000</v>
      </c>
      <c r="G15" s="51"/>
      <c r="H15" s="25" t="s">
        <v>178</v>
      </c>
      <c r="I15" s="145">
        <v>1200000</v>
      </c>
      <c r="J15" s="145">
        <f>'4.számú melléklet'!T58</f>
        <v>1200000</v>
      </c>
      <c r="K15" s="145">
        <f>'4.számú melléklet'!U62</f>
        <v>1200000</v>
      </c>
      <c r="L15" s="145">
        <f>'4.számú melléklet'!V62</f>
        <v>1200000</v>
      </c>
    </row>
    <row r="16" spans="1:12" ht="15" customHeight="1" x14ac:dyDescent="0.2">
      <c r="A16" s="51"/>
      <c r="B16" s="25"/>
      <c r="C16" s="145"/>
      <c r="D16" s="145"/>
      <c r="E16" s="145"/>
      <c r="F16" s="145"/>
      <c r="G16" s="51"/>
      <c r="H16" s="25" t="s">
        <v>624</v>
      </c>
      <c r="I16" s="145"/>
      <c r="J16" s="145"/>
      <c r="K16" s="145"/>
      <c r="L16" s="145"/>
    </row>
    <row r="17" spans="1:12" ht="15" customHeight="1" x14ac:dyDescent="0.2">
      <c r="A17" s="51"/>
      <c r="B17" s="25"/>
      <c r="C17" s="145"/>
      <c r="D17" s="145"/>
      <c r="E17" s="145"/>
      <c r="F17" s="145"/>
      <c r="G17" s="51"/>
      <c r="H17" s="25" t="s">
        <v>623</v>
      </c>
      <c r="I17" s="145"/>
      <c r="J17" s="145"/>
      <c r="K17" s="145">
        <f>'4.számú melléklet'!R62</f>
        <v>2000000</v>
      </c>
      <c r="L17" s="145">
        <f>'4.számú melléklet'!S62</f>
        <v>2000000</v>
      </c>
    </row>
    <row r="18" spans="1:12" ht="15" customHeight="1" x14ac:dyDescent="0.2">
      <c r="A18" s="155"/>
      <c r="B18" s="539" t="s">
        <v>324</v>
      </c>
      <c r="C18" s="221">
        <f>SUM(C14:C17)</f>
        <v>5400000</v>
      </c>
      <c r="D18" s="221">
        <f>SUM(D14:D17)</f>
        <v>750000</v>
      </c>
      <c r="E18" s="221">
        <f>SUM(E14:E17)</f>
        <v>750000</v>
      </c>
      <c r="F18" s="221">
        <f>SUM(F14:F17)</f>
        <v>750000</v>
      </c>
      <c r="G18" s="241"/>
      <c r="H18" s="539" t="s">
        <v>75</v>
      </c>
      <c r="I18" s="221">
        <f>SUM(I14:I17)</f>
        <v>144527400</v>
      </c>
      <c r="J18" s="221">
        <f>SUM(J14:J17)</f>
        <v>123346616</v>
      </c>
      <c r="K18" s="221">
        <f>SUM(K14:K17)</f>
        <v>126541523</v>
      </c>
      <c r="L18" s="221">
        <f>SUM(L14:L17)</f>
        <v>126675723</v>
      </c>
    </row>
    <row r="19" spans="1:12" ht="15" customHeight="1" x14ac:dyDescent="0.2">
      <c r="A19" s="51" t="s">
        <v>45</v>
      </c>
      <c r="B19" s="9" t="s">
        <v>319</v>
      </c>
      <c r="C19" s="98"/>
      <c r="D19" s="98"/>
      <c r="E19" s="98"/>
      <c r="F19" s="98"/>
      <c r="G19" s="51" t="s">
        <v>45</v>
      </c>
      <c r="H19" s="9" t="s">
        <v>319</v>
      </c>
      <c r="I19" s="98"/>
      <c r="J19" s="98"/>
      <c r="K19" s="98"/>
      <c r="L19" s="98"/>
    </row>
    <row r="20" spans="1:12" ht="15" customHeight="1" x14ac:dyDescent="0.25">
      <c r="A20" s="48"/>
      <c r="B20" s="25" t="s">
        <v>277</v>
      </c>
      <c r="C20" s="145">
        <v>45121000</v>
      </c>
      <c r="D20" s="145">
        <f>'3.a.számú melléklet'!S82</f>
        <v>49301727</v>
      </c>
      <c r="E20" s="145">
        <f>'3.a.számú melléklet'!T82</f>
        <v>49301727</v>
      </c>
      <c r="F20" s="145">
        <f>'3.a.számú melléklet'!U82</f>
        <v>49301727</v>
      </c>
      <c r="G20" s="48"/>
      <c r="H20" s="25" t="s">
        <v>41</v>
      </c>
      <c r="I20" s="145">
        <v>137222463</v>
      </c>
      <c r="J20" s="145">
        <f>'4.számú melléklet'!E76+'4.számú melléklet'!H76+'4.számú melléklet'!K76</f>
        <v>148335130</v>
      </c>
      <c r="K20" s="145">
        <f>'4.számú melléklet'!F76+'4.számú melléklet'!I76+'4.számú melléklet'!L76</f>
        <v>150758756</v>
      </c>
      <c r="L20" s="145">
        <f>'4.számú melléklet'!G76+'4.számú melléklet'!J76+'4.számú melléklet'!M76</f>
        <v>152873519</v>
      </c>
    </row>
    <row r="21" spans="1:12" ht="15" customHeight="1" x14ac:dyDescent="0.25">
      <c r="A21" s="48"/>
      <c r="B21" s="25"/>
      <c r="C21" s="145"/>
      <c r="D21" s="145"/>
      <c r="E21" s="145"/>
      <c r="F21" s="145"/>
      <c r="G21" s="48"/>
      <c r="H21" s="25" t="s">
        <v>343</v>
      </c>
      <c r="I21" s="145"/>
      <c r="J21" s="145"/>
      <c r="K21" s="145">
        <f>'4.számú melléklet'!R76</f>
        <v>4019522</v>
      </c>
      <c r="L21" s="145">
        <f>'4.számú melléklet'!S76</f>
        <v>4019522</v>
      </c>
    </row>
    <row r="22" spans="1:12" ht="15" customHeight="1" x14ac:dyDescent="0.25">
      <c r="A22" s="48"/>
      <c r="B22" s="25"/>
      <c r="C22" s="145"/>
      <c r="D22" s="145"/>
      <c r="E22" s="145"/>
      <c r="F22" s="145"/>
      <c r="G22" s="48"/>
      <c r="H22" s="25"/>
      <c r="I22" s="145"/>
      <c r="J22" s="145"/>
      <c r="K22" s="145"/>
      <c r="L22" s="145"/>
    </row>
    <row r="23" spans="1:12" ht="15" customHeight="1" x14ac:dyDescent="0.25">
      <c r="A23" s="186"/>
      <c r="B23" s="539" t="s">
        <v>323</v>
      </c>
      <c r="C23" s="221">
        <f>SUM(C20)</f>
        <v>45121000</v>
      </c>
      <c r="D23" s="221">
        <f>SUM(D20)</f>
        <v>49301727</v>
      </c>
      <c r="E23" s="221">
        <f>SUM(E20)</f>
        <v>49301727</v>
      </c>
      <c r="F23" s="221">
        <f>SUM(F20)</f>
        <v>49301727</v>
      </c>
      <c r="G23" s="266"/>
      <c r="H23" s="539" t="s">
        <v>323</v>
      </c>
      <c r="I23" s="221">
        <f>SUM(I20:I22)</f>
        <v>137222463</v>
      </c>
      <c r="J23" s="221">
        <f>SUM(J20:J22)</f>
        <v>148335130</v>
      </c>
      <c r="K23" s="221">
        <f>SUM(K20:K22)</f>
        <v>154778278</v>
      </c>
      <c r="L23" s="221">
        <f>SUM(L20:L22)</f>
        <v>156893041</v>
      </c>
    </row>
    <row r="24" spans="1:12" ht="15" customHeight="1" x14ac:dyDescent="0.2">
      <c r="A24" s="51" t="s">
        <v>320</v>
      </c>
      <c r="B24" s="9" t="s">
        <v>321</v>
      </c>
      <c r="C24" s="47"/>
      <c r="D24" s="47"/>
      <c r="E24" s="47"/>
      <c r="F24" s="47"/>
      <c r="G24" s="51" t="s">
        <v>320</v>
      </c>
      <c r="H24" s="9" t="s">
        <v>321</v>
      </c>
      <c r="I24" s="47"/>
      <c r="J24" s="47"/>
      <c r="K24" s="47"/>
      <c r="L24" s="47"/>
    </row>
    <row r="25" spans="1:12" ht="15" customHeight="1" x14ac:dyDescent="0.2">
      <c r="A25" s="51"/>
      <c r="B25" s="25" t="s">
        <v>322</v>
      </c>
      <c r="C25" s="145"/>
      <c r="D25" s="145">
        <f>'3.a.számú melléklet'!S88</f>
        <v>5300000</v>
      </c>
      <c r="E25" s="145">
        <f>'3.a.számú melléklet'!T88</f>
        <v>5300000</v>
      </c>
      <c r="F25" s="145">
        <f>'3.a.számú melléklet'!U88</f>
        <v>5300000</v>
      </c>
      <c r="G25" s="51"/>
      <c r="H25" s="25" t="s">
        <v>326</v>
      </c>
      <c r="I25" s="145">
        <v>25098420</v>
      </c>
      <c r="J25" s="145">
        <f>'4.számú melléklet'!E82+'4.számú melléklet'!H82+'4.számú melléklet'!K82</f>
        <v>28536468</v>
      </c>
      <c r="K25" s="145">
        <f>'4.számú melléklet'!F82+'4.számú melléklet'!I82+'4.számú melléklet'!L82</f>
        <v>31853509</v>
      </c>
      <c r="L25" s="145">
        <f>'4.számú melléklet'!G82+'4.számú melléklet'!J82+'4.számú melléklet'!M82</f>
        <v>32278125</v>
      </c>
    </row>
    <row r="26" spans="1:12" ht="15" customHeight="1" x14ac:dyDescent="0.2">
      <c r="A26" s="51"/>
      <c r="B26" s="25" t="s">
        <v>720</v>
      </c>
      <c r="C26" s="145"/>
      <c r="D26" s="145"/>
      <c r="E26" s="145">
        <f>'3.a.számú melléklet'!K88</f>
        <v>3030000</v>
      </c>
      <c r="F26" s="145">
        <f>'3.a.számú melléklet'!L88</f>
        <v>3030000</v>
      </c>
      <c r="G26" s="51"/>
      <c r="H26" s="25" t="s">
        <v>574</v>
      </c>
      <c r="I26" s="145"/>
      <c r="J26" s="145"/>
      <c r="K26" s="145">
        <f>'4.számú melléklet'!R82</f>
        <v>5740836</v>
      </c>
      <c r="L26" s="145">
        <f>'4.számú melléklet'!S82</f>
        <v>5740836</v>
      </c>
    </row>
    <row r="27" spans="1:12" ht="15" customHeight="1" x14ac:dyDescent="0.25">
      <c r="A27" s="48"/>
      <c r="B27" s="25"/>
      <c r="C27" s="145"/>
      <c r="D27" s="145"/>
      <c r="E27" s="145"/>
      <c r="F27" s="145"/>
      <c r="G27" s="48"/>
      <c r="H27" s="25" t="s">
        <v>692</v>
      </c>
      <c r="I27" s="145"/>
      <c r="J27" s="145"/>
      <c r="K27" s="145">
        <f>'4.számú melléklet'!U82</f>
        <v>10674</v>
      </c>
      <c r="L27" s="145">
        <f>'4.számú melléklet'!U82</f>
        <v>10674</v>
      </c>
    </row>
    <row r="28" spans="1:12" ht="15" customHeight="1" x14ac:dyDescent="0.25">
      <c r="A28" s="186"/>
      <c r="B28" s="539" t="s">
        <v>325</v>
      </c>
      <c r="C28" s="221">
        <f>C27+C25</f>
        <v>0</v>
      </c>
      <c r="D28" s="221">
        <f>D27+D25</f>
        <v>5300000</v>
      </c>
      <c r="E28" s="221">
        <f>E26+E25</f>
        <v>8330000</v>
      </c>
      <c r="F28" s="221">
        <f>F26+F25</f>
        <v>8330000</v>
      </c>
      <c r="G28" s="266"/>
      <c r="H28" s="539" t="s">
        <v>325</v>
      </c>
      <c r="I28" s="221">
        <f>SUM(I25:I27)</f>
        <v>25098420</v>
      </c>
      <c r="J28" s="221">
        <f>SUM(J25:J27)</f>
        <v>28536468</v>
      </c>
      <c r="K28" s="221">
        <f>SUM(K25:K27)</f>
        <v>37605019</v>
      </c>
      <c r="L28" s="221">
        <f>SUM(L25:L27)</f>
        <v>38029635</v>
      </c>
    </row>
    <row r="29" spans="1:12" ht="15" customHeight="1" x14ac:dyDescent="0.2">
      <c r="A29" s="572" t="s">
        <v>284</v>
      </c>
      <c r="B29" s="572"/>
      <c r="C29" s="268">
        <f>C12+C23+C18+C28</f>
        <v>901360335</v>
      </c>
      <c r="D29" s="268">
        <f>D12+D23+D18+D28</f>
        <v>890492249</v>
      </c>
      <c r="E29" s="268">
        <f>E12+E23+E18+E28</f>
        <v>961179493</v>
      </c>
      <c r="F29" s="268">
        <f>F12+F23+F18+F28</f>
        <v>970762923</v>
      </c>
      <c r="G29" s="572" t="s">
        <v>293</v>
      </c>
      <c r="H29" s="572"/>
      <c r="I29" s="268">
        <f>I12+I23+I18+I28</f>
        <v>836563661</v>
      </c>
      <c r="J29" s="268">
        <f>J12+J23+J18+J28</f>
        <v>987939497</v>
      </c>
      <c r="K29" s="268">
        <f>K12+K23+K18+K28</f>
        <v>1055510895</v>
      </c>
      <c r="L29" s="268">
        <f>L12+L23+L18+L28</f>
        <v>1067703060</v>
      </c>
    </row>
    <row r="30" spans="1:12" ht="15" customHeight="1" x14ac:dyDescent="0.2">
      <c r="A30" s="156" t="s">
        <v>307</v>
      </c>
      <c r="B30" s="156"/>
      <c r="C30" s="47"/>
      <c r="D30" s="47"/>
      <c r="E30" s="47"/>
      <c r="F30" s="47"/>
      <c r="G30" s="156" t="s">
        <v>310</v>
      </c>
      <c r="H30" s="156"/>
      <c r="I30" s="47"/>
      <c r="J30" s="47"/>
      <c r="K30" s="47"/>
      <c r="L30" s="47"/>
    </row>
    <row r="31" spans="1:12" ht="15" customHeight="1" x14ac:dyDescent="0.2">
      <c r="A31" s="51" t="s">
        <v>43</v>
      </c>
      <c r="B31" s="59" t="s">
        <v>37</v>
      </c>
      <c r="C31" s="47"/>
      <c r="D31" s="47"/>
      <c r="E31" s="47"/>
      <c r="F31" s="47"/>
      <c r="G31" s="51" t="s">
        <v>43</v>
      </c>
      <c r="H31" s="59" t="s">
        <v>37</v>
      </c>
      <c r="I31" s="47"/>
      <c r="J31" s="47"/>
      <c r="K31" s="47"/>
      <c r="L31" s="47"/>
    </row>
    <row r="32" spans="1:12" ht="15" customHeight="1" x14ac:dyDescent="0.2">
      <c r="A32" s="50"/>
      <c r="B32" s="152" t="s">
        <v>362</v>
      </c>
      <c r="C32" s="153">
        <v>19475000</v>
      </c>
      <c r="D32" s="153">
        <f>'3.a.számú melléklet'!AW61</f>
        <v>51522907</v>
      </c>
      <c r="E32" s="153">
        <f>'3.a.számú melléklet'!AX61</f>
        <v>50404160</v>
      </c>
      <c r="F32" s="153">
        <f>'3.a.számú melléklet'!AY61</f>
        <v>50404160</v>
      </c>
      <c r="G32" s="50"/>
      <c r="H32" s="152" t="s">
        <v>312</v>
      </c>
      <c r="I32" s="153">
        <v>16314674</v>
      </c>
      <c r="J32" s="153">
        <f>'4.számú melléklet'!AZ55</f>
        <v>12597768</v>
      </c>
      <c r="K32" s="153">
        <f>'4.számú melléklet'!BA55</f>
        <v>12597768</v>
      </c>
      <c r="L32" s="153">
        <f>'4.számú melléklet'!BB55</f>
        <v>12597768</v>
      </c>
    </row>
    <row r="33" spans="1:12" ht="15" customHeight="1" x14ac:dyDescent="0.2">
      <c r="A33" s="50"/>
      <c r="B33" s="152" t="s">
        <v>363</v>
      </c>
      <c r="C33" s="153"/>
      <c r="D33" s="153"/>
      <c r="E33" s="153">
        <f>'3.a.számú melléklet'!AR61</f>
        <v>0</v>
      </c>
      <c r="F33" s="153"/>
      <c r="G33" s="50"/>
      <c r="H33" s="152" t="s">
        <v>575</v>
      </c>
      <c r="I33" s="153"/>
      <c r="J33" s="153">
        <f>'4.számú melléklet'!BC55</f>
        <v>0</v>
      </c>
      <c r="K33" s="153">
        <f>'4.számú melléklet'!BD55</f>
        <v>140000000</v>
      </c>
      <c r="L33" s="153">
        <f>'4.számú melléklet'!BE55</f>
        <v>140000000</v>
      </c>
    </row>
    <row r="34" spans="1:12" ht="15" customHeight="1" x14ac:dyDescent="0.2">
      <c r="A34" s="50"/>
      <c r="B34" s="152" t="s">
        <v>564</v>
      </c>
      <c r="C34" s="153"/>
      <c r="D34" s="153">
        <f>'3.a.számú melléklet'!AT61</f>
        <v>180000000</v>
      </c>
      <c r="E34" s="153">
        <f>'3.a.számú melléklet'!AU61</f>
        <v>320000000</v>
      </c>
      <c r="F34" s="153">
        <f>'3.a.számú melléklet'!AV61</f>
        <v>320000000</v>
      </c>
      <c r="G34" s="50"/>
      <c r="H34" s="152"/>
      <c r="I34" s="153"/>
      <c r="J34" s="153"/>
      <c r="K34" s="153"/>
      <c r="L34" s="153"/>
    </row>
    <row r="35" spans="1:12" ht="15" customHeight="1" x14ac:dyDescent="0.2">
      <c r="A35" s="51" t="s">
        <v>44</v>
      </c>
      <c r="B35" s="9" t="s">
        <v>50</v>
      </c>
      <c r="C35" s="24"/>
      <c r="D35" s="24"/>
      <c r="E35" s="24"/>
      <c r="F35" s="24"/>
      <c r="G35" s="51" t="s">
        <v>44</v>
      </c>
      <c r="H35" s="9" t="s">
        <v>50</v>
      </c>
      <c r="I35" s="24"/>
      <c r="J35" s="24"/>
      <c r="K35" s="24"/>
      <c r="L35" s="24"/>
    </row>
    <row r="36" spans="1:12" ht="15" customHeight="1" x14ac:dyDescent="0.2">
      <c r="A36" s="50"/>
      <c r="B36" s="152" t="s">
        <v>311</v>
      </c>
      <c r="C36" s="145"/>
      <c r="D36" s="145">
        <f>'3.a.számú melléklet'!AW66</f>
        <v>0</v>
      </c>
      <c r="E36" s="145">
        <f>'3.a.számú melléklet'!AX66</f>
        <v>4608854</v>
      </c>
      <c r="F36" s="145">
        <f>'3.a.számú melléklet'!AY66</f>
        <v>4608854</v>
      </c>
      <c r="G36" s="50"/>
      <c r="H36" s="152"/>
      <c r="I36" s="145"/>
      <c r="J36" s="145"/>
      <c r="K36" s="145"/>
      <c r="L36" s="145"/>
    </row>
    <row r="37" spans="1:12" ht="15" customHeight="1" x14ac:dyDescent="0.2">
      <c r="A37" s="51" t="s">
        <v>45</v>
      </c>
      <c r="B37" s="9" t="s">
        <v>319</v>
      </c>
      <c r="C37" s="145"/>
      <c r="D37" s="145"/>
      <c r="E37" s="145"/>
      <c r="F37" s="145"/>
      <c r="G37" s="51" t="s">
        <v>45</v>
      </c>
      <c r="H37" s="9" t="s">
        <v>319</v>
      </c>
      <c r="I37" s="145"/>
      <c r="J37" s="145"/>
      <c r="K37" s="145"/>
      <c r="L37" s="145"/>
    </row>
    <row r="38" spans="1:12" ht="15" customHeight="1" x14ac:dyDescent="0.2">
      <c r="A38" s="51"/>
      <c r="B38" s="152" t="s">
        <v>309</v>
      </c>
      <c r="C38" s="145"/>
      <c r="D38" s="145">
        <f>'3.a.számú melléklet'!AW82</f>
        <v>0</v>
      </c>
      <c r="E38" s="145">
        <f>'3.a.számú melléklet'!AX82</f>
        <v>4019522</v>
      </c>
      <c r="F38" s="145">
        <f>'3.a.számú melléklet'!AY82</f>
        <v>4019522</v>
      </c>
      <c r="G38" s="51"/>
      <c r="H38" s="152"/>
      <c r="I38" s="145"/>
      <c r="J38" s="145"/>
      <c r="K38" s="145"/>
      <c r="L38" s="145"/>
    </row>
    <row r="39" spans="1:12" ht="15" customHeight="1" x14ac:dyDescent="0.2">
      <c r="A39" s="51" t="s">
        <v>320</v>
      </c>
      <c r="B39" s="9" t="s">
        <v>321</v>
      </c>
      <c r="C39" s="145"/>
      <c r="D39" s="145"/>
      <c r="E39" s="145"/>
      <c r="F39" s="145"/>
      <c r="G39" s="51"/>
      <c r="H39" s="152"/>
      <c r="I39" s="145"/>
      <c r="J39" s="145"/>
      <c r="K39" s="145"/>
      <c r="L39" s="145"/>
    </row>
    <row r="40" spans="1:12" ht="15" customHeight="1" x14ac:dyDescent="0.2">
      <c r="A40" s="51"/>
      <c r="B40" s="152" t="s">
        <v>565</v>
      </c>
      <c r="C40" s="145"/>
      <c r="D40" s="145">
        <f>'3.a.számú melléklet'!AW88</f>
        <v>0</v>
      </c>
      <c r="E40" s="145">
        <f>'3.a.számú melléklet'!AX88</f>
        <v>5751510</v>
      </c>
      <c r="F40" s="145">
        <f>'3.a.számú melléklet'!AY88</f>
        <v>5751510</v>
      </c>
      <c r="G40" s="51"/>
      <c r="H40" s="152"/>
      <c r="I40" s="145"/>
      <c r="J40" s="145"/>
      <c r="K40" s="145"/>
      <c r="L40" s="145"/>
    </row>
    <row r="41" spans="1:12" ht="15" customHeight="1" x14ac:dyDescent="0.2">
      <c r="A41" s="573" t="s">
        <v>360</v>
      </c>
      <c r="B41" s="573"/>
      <c r="C41" s="267">
        <f>SUM(C32+C36+C38+C33+C34+C40)</f>
        <v>19475000</v>
      </c>
      <c r="D41" s="267">
        <f>SUM(D32+D36+D38+D33+D34+D40)</f>
        <v>231522907</v>
      </c>
      <c r="E41" s="267">
        <f>SUM(E32+E36+E38+E33+E34+E40)</f>
        <v>384784046</v>
      </c>
      <c r="F41" s="267">
        <f>SUM(F32+F36+F38+F33+F34+F40)</f>
        <v>384784046</v>
      </c>
      <c r="G41" s="573" t="s">
        <v>310</v>
      </c>
      <c r="H41" s="573"/>
      <c r="I41" s="267">
        <f>SUM(I32:I40)</f>
        <v>16314674</v>
      </c>
      <c r="J41" s="267">
        <f>SUM(J32:J40)</f>
        <v>12597768</v>
      </c>
      <c r="K41" s="267">
        <f>SUM(K32+K36+K38+K33+K34+K40)</f>
        <v>152597768</v>
      </c>
      <c r="L41" s="267">
        <f>SUM(L32+L36+L38+L33+L34+L40)</f>
        <v>152597768</v>
      </c>
    </row>
    <row r="42" spans="1:12" ht="15" customHeight="1" x14ac:dyDescent="0.2">
      <c r="A42" s="572" t="s">
        <v>28</v>
      </c>
      <c r="B42" s="572"/>
      <c r="C42" s="268">
        <f>C29+C41</f>
        <v>920835335</v>
      </c>
      <c r="D42" s="268">
        <f>D29+D41</f>
        <v>1122015156</v>
      </c>
      <c r="E42" s="268">
        <f>E29+E41</f>
        <v>1345963539</v>
      </c>
      <c r="F42" s="268">
        <f>F29+F41</f>
        <v>1355546969</v>
      </c>
      <c r="G42" s="572" t="s">
        <v>7</v>
      </c>
      <c r="H42" s="572" t="s">
        <v>7</v>
      </c>
      <c r="I42" s="268">
        <f>I29+I41</f>
        <v>852878335</v>
      </c>
      <c r="J42" s="268">
        <f>J29+J41</f>
        <v>1000537265</v>
      </c>
      <c r="K42" s="268">
        <f>K29+K41</f>
        <v>1208108663</v>
      </c>
      <c r="L42" s="268">
        <f>L29+L41</f>
        <v>1220300828</v>
      </c>
    </row>
    <row r="43" spans="1:12" ht="15" customHeight="1" x14ac:dyDescent="0.2">
      <c r="A43" s="219"/>
      <c r="B43" s="219"/>
      <c r="C43" s="220"/>
      <c r="D43" s="220"/>
      <c r="E43" s="220"/>
      <c r="F43" s="220"/>
      <c r="G43" s="553"/>
      <c r="H43" s="553"/>
      <c r="I43" s="220"/>
      <c r="J43" s="220"/>
      <c r="K43" s="220"/>
      <c r="L43" s="220"/>
    </row>
    <row r="44" spans="1:12" ht="15" customHeight="1" x14ac:dyDescent="0.2">
      <c r="A44" s="575" t="s">
        <v>20</v>
      </c>
      <c r="B44" s="577"/>
      <c r="C44" s="151"/>
      <c r="D44" s="151"/>
      <c r="E44" s="151"/>
      <c r="F44" s="151"/>
      <c r="G44" s="575" t="s">
        <v>306</v>
      </c>
      <c r="H44" s="577"/>
      <c r="I44" s="147"/>
      <c r="J44" s="147"/>
      <c r="K44" s="151"/>
      <c r="L44" s="151"/>
    </row>
    <row r="45" spans="1:12" ht="15" customHeight="1" x14ac:dyDescent="0.2">
      <c r="A45" s="575" t="s">
        <v>285</v>
      </c>
      <c r="B45" s="575"/>
      <c r="C45" s="151"/>
      <c r="D45" s="151"/>
      <c r="E45" s="151"/>
      <c r="F45" s="151"/>
      <c r="G45" s="575" t="s">
        <v>287</v>
      </c>
      <c r="H45" s="575"/>
      <c r="I45" s="147"/>
      <c r="J45" s="147"/>
      <c r="K45" s="151"/>
      <c r="L45" s="151"/>
    </row>
    <row r="46" spans="1:12" ht="15" customHeight="1" x14ac:dyDescent="0.2">
      <c r="A46" s="51" t="s">
        <v>43</v>
      </c>
      <c r="B46" s="59" t="s">
        <v>37</v>
      </c>
      <c r="C46" s="6"/>
      <c r="D46" s="6"/>
      <c r="E46" s="6"/>
      <c r="F46" s="6"/>
      <c r="G46" s="51" t="s">
        <v>43</v>
      </c>
      <c r="H46" s="59" t="s">
        <v>37</v>
      </c>
      <c r="I46" s="6"/>
      <c r="J46" s="6"/>
      <c r="K46" s="6"/>
      <c r="L46" s="6"/>
    </row>
    <row r="47" spans="1:12" ht="15" customHeight="1" x14ac:dyDescent="0.2">
      <c r="A47" s="50"/>
      <c r="B47" s="25" t="s">
        <v>566</v>
      </c>
      <c r="C47" s="6"/>
      <c r="D47" s="6"/>
      <c r="E47" s="6">
        <f>'3.a.számú melléklet'!N61</f>
        <v>0</v>
      </c>
      <c r="F47" s="6"/>
      <c r="G47" s="50"/>
      <c r="H47" s="25" t="s">
        <v>576</v>
      </c>
      <c r="I47" s="6">
        <v>85285000</v>
      </c>
      <c r="J47" s="6">
        <f>'4.számú melléklet'!AH55</f>
        <v>64337985</v>
      </c>
      <c r="K47" s="6">
        <f>'4.számú melléklet'!AI55</f>
        <v>72026653</v>
      </c>
      <c r="L47" s="6">
        <f>'4.számú melléklet'!AJ55</f>
        <v>72181365</v>
      </c>
    </row>
    <row r="48" spans="1:12" ht="15" customHeight="1" x14ac:dyDescent="0.2">
      <c r="A48" s="50"/>
      <c r="B48" s="25" t="s">
        <v>567</v>
      </c>
      <c r="C48" s="6"/>
      <c r="D48" s="6">
        <f>'3.a.számú melléklet'!AE61</f>
        <v>5000000</v>
      </c>
      <c r="E48" s="6">
        <f>'3.a.számú melléklet'!AF61</f>
        <v>7572520</v>
      </c>
      <c r="F48" s="6">
        <f>'3.a.számú melléklet'!AG61</f>
        <v>7572520</v>
      </c>
      <c r="G48" s="50"/>
      <c r="H48" s="25" t="s">
        <v>577</v>
      </c>
      <c r="I48" s="6">
        <v>8585000</v>
      </c>
      <c r="J48" s="6">
        <f>'4.számú melléklet'!AK55</f>
        <v>42494750</v>
      </c>
      <c r="K48" s="6">
        <f>'4.számú melléklet'!AL55</f>
        <v>52061768</v>
      </c>
      <c r="L48" s="6">
        <f>'4.számú melléklet'!AM55</f>
        <v>51312541</v>
      </c>
    </row>
    <row r="49" spans="1:12" ht="15" customHeight="1" x14ac:dyDescent="0.2">
      <c r="A49" s="50"/>
      <c r="B49" s="25" t="s">
        <v>568</v>
      </c>
      <c r="C49" s="6">
        <v>1500000</v>
      </c>
      <c r="D49" s="6">
        <f>'3.a.számú melléklet'!AH61</f>
        <v>880000</v>
      </c>
      <c r="E49" s="6">
        <f>'3.a.számú melléklet'!AI61</f>
        <v>880000</v>
      </c>
      <c r="F49" s="6">
        <f>'3.a.számú melléklet'!AJ61</f>
        <v>880000</v>
      </c>
      <c r="G49" s="50"/>
      <c r="H49" s="25" t="s">
        <v>578</v>
      </c>
      <c r="I49" s="6"/>
      <c r="J49" s="6"/>
      <c r="K49" s="6"/>
      <c r="L49" s="6"/>
    </row>
    <row r="50" spans="1:12" ht="15" customHeight="1" x14ac:dyDescent="0.2">
      <c r="A50" s="50"/>
      <c r="B50" s="25" t="s">
        <v>569</v>
      </c>
      <c r="C50" s="6">
        <v>641000</v>
      </c>
      <c r="D50" s="6">
        <f>'3.a.számú melléklet'!AK61</f>
        <v>509844</v>
      </c>
      <c r="E50" s="6">
        <f>'3.a.számú melléklet'!AL89</f>
        <v>816025</v>
      </c>
      <c r="F50" s="6">
        <f>'3.a.számú melléklet'!AM61</f>
        <v>816025</v>
      </c>
      <c r="G50" s="50"/>
      <c r="H50" s="25" t="s">
        <v>579</v>
      </c>
      <c r="I50" s="6">
        <v>2905000</v>
      </c>
      <c r="J50" s="6">
        <v>2905000</v>
      </c>
      <c r="K50" s="6">
        <f>'4.számú melléklet'!AU55</f>
        <v>2905000</v>
      </c>
      <c r="L50" s="6">
        <f>'4.számú melléklet'!AV55</f>
        <v>2905000</v>
      </c>
    </row>
    <row r="51" spans="1:12" ht="15" customHeight="1" x14ac:dyDescent="0.2">
      <c r="A51" s="50"/>
      <c r="B51" s="25"/>
      <c r="C51" s="6"/>
      <c r="D51" s="6"/>
      <c r="E51" s="6"/>
      <c r="F51" s="6"/>
      <c r="G51" s="50"/>
      <c r="H51" s="25" t="s">
        <v>580</v>
      </c>
      <c r="I51" s="6">
        <v>1000000</v>
      </c>
      <c r="J51" s="6">
        <f>'4.számú melléklet'!AQ55</f>
        <v>1000000</v>
      </c>
      <c r="K51" s="6">
        <f>'4.számú melléklet'!AR55</f>
        <v>1000000</v>
      </c>
      <c r="L51" s="6">
        <v>1000000</v>
      </c>
    </row>
    <row r="52" spans="1:12" ht="15" customHeight="1" x14ac:dyDescent="0.25">
      <c r="A52" s="50"/>
      <c r="B52" s="9"/>
      <c r="C52" s="154"/>
      <c r="D52" s="154"/>
      <c r="E52" s="154"/>
      <c r="F52" s="154"/>
      <c r="G52" s="50"/>
      <c r="H52" s="25" t="s">
        <v>662</v>
      </c>
      <c r="I52" s="147">
        <v>19400000</v>
      </c>
      <c r="J52" s="147"/>
      <c r="K52" s="147"/>
      <c r="L52" s="154"/>
    </row>
    <row r="53" spans="1:12" s="99" customFormat="1" ht="15.75" x14ac:dyDescent="0.25">
      <c r="A53" s="50"/>
      <c r="B53" s="539" t="s">
        <v>42</v>
      </c>
      <c r="C53" s="269">
        <f>SUM(C47:C52)</f>
        <v>2141000</v>
      </c>
      <c r="D53" s="269">
        <f>SUM(D47:D52)</f>
        <v>6389844</v>
      </c>
      <c r="E53" s="269">
        <f>SUM(E47:E52)</f>
        <v>9268545</v>
      </c>
      <c r="F53" s="269">
        <f>SUM(F47:F52)</f>
        <v>9268545</v>
      </c>
      <c r="G53" s="232"/>
      <c r="H53" s="539" t="s">
        <v>42</v>
      </c>
      <c r="I53" s="269">
        <f>SUM(I47:I52)</f>
        <v>117175000</v>
      </c>
      <c r="J53" s="269">
        <f>SUM(J47:J52)</f>
        <v>110737735</v>
      </c>
      <c r="K53" s="269">
        <f>SUM(K47:K52)</f>
        <v>127993421</v>
      </c>
      <c r="L53" s="269">
        <f>SUM(L47:L52)</f>
        <v>127398906</v>
      </c>
    </row>
    <row r="54" spans="1:12" s="99" customFormat="1" ht="15.75" x14ac:dyDescent="0.2">
      <c r="A54" s="51" t="s">
        <v>44</v>
      </c>
      <c r="B54" s="9" t="s">
        <v>50</v>
      </c>
      <c r="C54" s="6"/>
      <c r="D54" s="6"/>
      <c r="E54" s="6"/>
      <c r="F54" s="6"/>
      <c r="G54" s="51" t="s">
        <v>44</v>
      </c>
      <c r="H54" s="9" t="s">
        <v>50</v>
      </c>
      <c r="I54" s="6"/>
      <c r="J54" s="6"/>
      <c r="K54" s="6"/>
      <c r="L54" s="6"/>
    </row>
    <row r="55" spans="1:12" s="99" customFormat="1" ht="15" x14ac:dyDescent="0.2">
      <c r="A55" s="50"/>
      <c r="B55" s="25"/>
      <c r="C55" s="6"/>
      <c r="D55" s="6"/>
      <c r="E55" s="6"/>
      <c r="F55" s="6"/>
      <c r="G55" s="50"/>
      <c r="H55" s="25" t="s">
        <v>305</v>
      </c>
      <c r="I55" s="6">
        <v>500000</v>
      </c>
      <c r="J55" s="6">
        <f>'4.számú melléklet'!AH62</f>
        <v>1270000</v>
      </c>
      <c r="K55" s="6">
        <f>'4.számú melléklet'!AI62</f>
        <v>3270000</v>
      </c>
      <c r="L55" s="6">
        <f>'4.számú melléklet'!AJ62</f>
        <v>3270000</v>
      </c>
    </row>
    <row r="56" spans="1:12" s="99" customFormat="1" ht="15.75" x14ac:dyDescent="0.2">
      <c r="A56" s="50"/>
      <c r="B56" s="539" t="s">
        <v>51</v>
      </c>
      <c r="C56" s="233">
        <f t="shared" ref="C56:F56" si="0">SUM(C55)</f>
        <v>0</v>
      </c>
      <c r="D56" s="233">
        <f t="shared" si="0"/>
        <v>0</v>
      </c>
      <c r="E56" s="233">
        <f t="shared" si="0"/>
        <v>0</v>
      </c>
      <c r="F56" s="233">
        <f t="shared" si="0"/>
        <v>0</v>
      </c>
      <c r="G56" s="232"/>
      <c r="H56" s="539" t="s">
        <v>51</v>
      </c>
      <c r="I56" s="233">
        <f>SUM(I55)</f>
        <v>500000</v>
      </c>
      <c r="J56" s="233">
        <f>SUM(J55)</f>
        <v>1270000</v>
      </c>
      <c r="K56" s="233">
        <f>SUM(K55)</f>
        <v>3270000</v>
      </c>
      <c r="L56" s="233">
        <f>SUM(L55)</f>
        <v>3270000</v>
      </c>
    </row>
    <row r="57" spans="1:12" s="99" customFormat="1" ht="15.75" x14ac:dyDescent="0.2">
      <c r="A57" s="51" t="s">
        <v>45</v>
      </c>
      <c r="B57" s="9" t="s">
        <v>319</v>
      </c>
      <c r="C57" s="6"/>
      <c r="D57" s="6"/>
      <c r="E57" s="6"/>
      <c r="F57" s="6"/>
      <c r="G57" s="51" t="s">
        <v>45</v>
      </c>
      <c r="H57" s="9" t="s">
        <v>319</v>
      </c>
      <c r="I57" s="6"/>
      <c r="J57" s="6"/>
      <c r="K57" s="6"/>
      <c r="L57" s="6"/>
    </row>
    <row r="58" spans="1:12" ht="15" customHeight="1" x14ac:dyDescent="0.2">
      <c r="A58" s="50"/>
      <c r="B58" s="25"/>
      <c r="C58" s="6"/>
      <c r="D58" s="6"/>
      <c r="E58" s="6"/>
      <c r="F58" s="6"/>
      <c r="G58" s="50"/>
      <c r="H58" s="25" t="s">
        <v>344</v>
      </c>
      <c r="I58" s="6">
        <v>300000</v>
      </c>
      <c r="J58" s="6">
        <f>'4.számú melléklet'!AH76</f>
        <v>5500000</v>
      </c>
      <c r="K58" s="6">
        <f>'4.számú melléklet'!AI76</f>
        <v>5500000</v>
      </c>
      <c r="L58" s="6">
        <f>'4.számú melléklet'!AJ76</f>
        <v>3485780</v>
      </c>
    </row>
    <row r="59" spans="1:12" ht="15" customHeight="1" x14ac:dyDescent="0.2">
      <c r="A59" s="50"/>
      <c r="B59" s="539" t="s">
        <v>323</v>
      </c>
      <c r="C59" s="233">
        <f t="shared" ref="C59:E59" si="1">SUM(C58)</f>
        <v>0</v>
      </c>
      <c r="D59" s="233">
        <f t="shared" si="1"/>
        <v>0</v>
      </c>
      <c r="E59" s="233">
        <f t="shared" si="1"/>
        <v>0</v>
      </c>
      <c r="F59" s="233">
        <f>SUM(F58)</f>
        <v>0</v>
      </c>
      <c r="G59" s="232"/>
      <c r="H59" s="539" t="s">
        <v>323</v>
      </c>
      <c r="I59" s="233">
        <f>SUM(I58)</f>
        <v>300000</v>
      </c>
      <c r="J59" s="233">
        <f>SUM(J58)</f>
        <v>5500000</v>
      </c>
      <c r="K59" s="233">
        <f>SUM(K58)</f>
        <v>5500000</v>
      </c>
      <c r="L59" s="233">
        <f>SUM(L58)</f>
        <v>3485780</v>
      </c>
    </row>
    <row r="60" spans="1:12" ht="15" customHeight="1" x14ac:dyDescent="0.2">
      <c r="A60" s="51" t="s">
        <v>320</v>
      </c>
      <c r="B60" s="9" t="s">
        <v>321</v>
      </c>
      <c r="C60" s="6"/>
      <c r="D60" s="6"/>
      <c r="E60" s="6"/>
      <c r="F60" s="6"/>
      <c r="G60" s="51" t="s">
        <v>320</v>
      </c>
      <c r="H60" s="9" t="s">
        <v>321</v>
      </c>
      <c r="I60" s="6"/>
      <c r="J60" s="6"/>
      <c r="K60" s="6"/>
      <c r="L60" s="6"/>
    </row>
    <row r="61" spans="1:12" ht="15" customHeight="1" x14ac:dyDescent="0.2">
      <c r="A61" s="50"/>
      <c r="B61" s="25"/>
      <c r="C61" s="6"/>
      <c r="D61" s="6"/>
      <c r="E61" s="6"/>
      <c r="F61" s="6"/>
      <c r="G61" s="50"/>
      <c r="H61" s="25" t="s">
        <v>338</v>
      </c>
      <c r="I61" s="6"/>
      <c r="J61" s="6">
        <f>'4.számú melléklet'!AH82</f>
        <v>360000</v>
      </c>
      <c r="K61" s="6">
        <f>'4.számú melléklet'!AI82</f>
        <v>360000</v>
      </c>
      <c r="L61" s="6">
        <f>'4.számú melléklet'!AJ82</f>
        <v>360000</v>
      </c>
    </row>
    <row r="62" spans="1:12" ht="15" customHeight="1" x14ac:dyDescent="0.2">
      <c r="A62" s="50"/>
      <c r="B62" s="539" t="s">
        <v>325</v>
      </c>
      <c r="C62" s="233">
        <f>C61</f>
        <v>0</v>
      </c>
      <c r="D62" s="233">
        <f>D61</f>
        <v>0</v>
      </c>
      <c r="E62" s="233">
        <f>E61</f>
        <v>0</v>
      </c>
      <c r="F62" s="233">
        <f>F61</f>
        <v>0</v>
      </c>
      <c r="G62" s="232"/>
      <c r="H62" s="539" t="s">
        <v>325</v>
      </c>
      <c r="I62" s="233">
        <f>I61</f>
        <v>0</v>
      </c>
      <c r="J62" s="233">
        <f>J61</f>
        <v>360000</v>
      </c>
      <c r="K62" s="233">
        <f>K61</f>
        <v>360000</v>
      </c>
      <c r="L62" s="233">
        <f>L61</f>
        <v>360000</v>
      </c>
    </row>
    <row r="63" spans="1:12" ht="15" customHeight="1" x14ac:dyDescent="0.2">
      <c r="A63" s="554" t="s">
        <v>294</v>
      </c>
      <c r="B63" s="554"/>
      <c r="C63" s="267">
        <f>C53+C56+C59+C62</f>
        <v>2141000</v>
      </c>
      <c r="D63" s="267">
        <f>D53+D56+D59+D62</f>
        <v>6389844</v>
      </c>
      <c r="E63" s="267">
        <f>E53+E56+E59+E62</f>
        <v>9268545</v>
      </c>
      <c r="F63" s="267">
        <f>F53+F56+F59+F62</f>
        <v>9268545</v>
      </c>
      <c r="G63" s="270" t="s">
        <v>295</v>
      </c>
      <c r="H63" s="270"/>
      <c r="I63" s="267">
        <f>I53+I56+I59+I62</f>
        <v>117975000</v>
      </c>
      <c r="J63" s="267">
        <f>J53+J56+J59+J62</f>
        <v>117867735</v>
      </c>
      <c r="K63" s="267">
        <f>K53+K56+K59+K62</f>
        <v>137123421</v>
      </c>
      <c r="L63" s="267">
        <f>L53+L56+L59+L62</f>
        <v>134514686</v>
      </c>
    </row>
    <row r="64" spans="1:12" ht="15" customHeight="1" x14ac:dyDescent="0.2">
      <c r="A64" s="156" t="s">
        <v>308</v>
      </c>
      <c r="B64" s="156"/>
      <c r="C64" s="47"/>
      <c r="D64" s="47"/>
      <c r="E64" s="47"/>
      <c r="F64" s="47"/>
      <c r="G64" s="156" t="s">
        <v>288</v>
      </c>
      <c r="H64" s="156"/>
      <c r="I64" s="47"/>
      <c r="J64" s="47"/>
      <c r="K64" s="47"/>
      <c r="L64" s="47"/>
    </row>
    <row r="65" spans="1:12" ht="15" customHeight="1" x14ac:dyDescent="0.2">
      <c r="A65" s="51" t="s">
        <v>43</v>
      </c>
      <c r="B65" s="59" t="s">
        <v>37</v>
      </c>
      <c r="C65" s="47"/>
      <c r="D65" s="47"/>
      <c r="E65" s="47"/>
      <c r="F65" s="47"/>
      <c r="G65" s="51" t="s">
        <v>43</v>
      </c>
      <c r="H65" s="59" t="s">
        <v>37</v>
      </c>
      <c r="I65" s="47"/>
      <c r="J65" s="47"/>
      <c r="K65" s="47"/>
      <c r="L65" s="47"/>
    </row>
    <row r="66" spans="1:12" ht="15" customHeight="1" x14ac:dyDescent="0.2">
      <c r="A66" s="50"/>
      <c r="B66" s="152" t="s">
        <v>570</v>
      </c>
      <c r="C66" s="153">
        <v>57377000</v>
      </c>
      <c r="D66" s="153"/>
      <c r="E66" s="153"/>
      <c r="F66" s="153"/>
      <c r="G66" s="50"/>
      <c r="H66" s="152" t="s">
        <v>581</v>
      </c>
      <c r="I66" s="153">
        <v>10000000</v>
      </c>
      <c r="J66" s="153">
        <f>'4.számú melléklet'!AW55</f>
        <v>10000000</v>
      </c>
      <c r="K66" s="153">
        <f>'4.számú melléklet'!AX83</f>
        <v>10000000</v>
      </c>
      <c r="L66" s="153">
        <v>10000000</v>
      </c>
    </row>
    <row r="67" spans="1:12" ht="15" customHeight="1" x14ac:dyDescent="0.2">
      <c r="A67" s="50"/>
      <c r="B67" s="152" t="s">
        <v>571</v>
      </c>
      <c r="C67" s="153"/>
      <c r="D67" s="153"/>
      <c r="E67" s="153"/>
      <c r="F67" s="153"/>
      <c r="G67" s="50"/>
      <c r="H67" s="152"/>
      <c r="I67" s="153"/>
      <c r="J67" s="153"/>
      <c r="K67" s="153"/>
      <c r="L67" s="153"/>
    </row>
    <row r="68" spans="1:12" ht="15" customHeight="1" x14ac:dyDescent="0.2">
      <c r="A68" s="51" t="s">
        <v>44</v>
      </c>
      <c r="B68" s="9" t="s">
        <v>50</v>
      </c>
      <c r="C68" s="24"/>
      <c r="D68" s="24"/>
      <c r="E68" s="24"/>
      <c r="F68" s="24"/>
      <c r="G68" s="51" t="s">
        <v>44</v>
      </c>
      <c r="H68" s="9" t="s">
        <v>50</v>
      </c>
      <c r="I68" s="24"/>
      <c r="J68" s="24"/>
      <c r="K68" s="24"/>
      <c r="L68" s="24"/>
    </row>
    <row r="69" spans="1:12" ht="15" customHeight="1" x14ac:dyDescent="0.2">
      <c r="A69" s="50"/>
      <c r="B69" s="157" t="s">
        <v>537</v>
      </c>
      <c r="C69" s="145">
        <v>500000</v>
      </c>
      <c r="D69" s="145"/>
      <c r="E69" s="145"/>
      <c r="F69" s="145"/>
      <c r="G69" s="50"/>
      <c r="H69" s="157"/>
      <c r="I69" s="145"/>
      <c r="J69" s="145"/>
      <c r="K69" s="145"/>
      <c r="L69" s="145"/>
    </row>
    <row r="70" spans="1:12" ht="15" customHeight="1" x14ac:dyDescent="0.2">
      <c r="A70" s="51" t="s">
        <v>45</v>
      </c>
      <c r="B70" s="9" t="s">
        <v>319</v>
      </c>
      <c r="C70" s="145"/>
      <c r="D70" s="145"/>
      <c r="E70" s="145"/>
      <c r="F70" s="145"/>
      <c r="G70" s="51" t="s">
        <v>45</v>
      </c>
      <c r="H70" s="9" t="s">
        <v>319</v>
      </c>
      <c r="I70" s="145"/>
      <c r="J70" s="145"/>
      <c r="K70" s="145"/>
      <c r="L70" s="145"/>
    </row>
    <row r="71" spans="1:12" ht="15" customHeight="1" x14ac:dyDescent="0.2">
      <c r="A71" s="51"/>
      <c r="B71" s="157" t="s">
        <v>572</v>
      </c>
      <c r="C71" s="145"/>
      <c r="D71" s="145"/>
      <c r="E71" s="145"/>
      <c r="F71" s="145"/>
      <c r="G71" s="51"/>
      <c r="H71" s="157"/>
      <c r="I71" s="145"/>
      <c r="J71" s="145"/>
      <c r="K71" s="145"/>
      <c r="L71" s="145"/>
    </row>
    <row r="72" spans="1:12" ht="15" customHeight="1" x14ac:dyDescent="0.2">
      <c r="A72" s="51" t="s">
        <v>320</v>
      </c>
      <c r="B72" s="9" t="s">
        <v>321</v>
      </c>
      <c r="C72" s="145"/>
      <c r="D72" s="145"/>
      <c r="E72" s="145"/>
      <c r="F72" s="145"/>
      <c r="G72" s="51" t="s">
        <v>320</v>
      </c>
      <c r="H72" s="9" t="s">
        <v>321</v>
      </c>
      <c r="I72" s="145"/>
      <c r="J72" s="145"/>
      <c r="K72" s="145"/>
      <c r="L72" s="145"/>
    </row>
    <row r="73" spans="1:12" ht="15" customHeight="1" x14ac:dyDescent="0.2">
      <c r="A73" s="51"/>
      <c r="B73" s="157" t="s">
        <v>573</v>
      </c>
      <c r="C73" s="145"/>
      <c r="D73" s="145"/>
      <c r="E73" s="145"/>
      <c r="F73" s="145"/>
      <c r="G73" s="51"/>
      <c r="H73" s="157"/>
      <c r="I73" s="145"/>
      <c r="J73" s="145"/>
      <c r="K73" s="145"/>
      <c r="L73" s="145"/>
    </row>
    <row r="74" spans="1:12" ht="15" customHeight="1" x14ac:dyDescent="0.2">
      <c r="A74" s="576" t="s">
        <v>286</v>
      </c>
      <c r="B74" s="576"/>
      <c r="C74" s="221">
        <f>SUM(C66+C67+C69+C71+C73)</f>
        <v>57877000</v>
      </c>
      <c r="D74" s="221">
        <f>SUM(D66+D67+D69+D71+D73)</f>
        <v>0</v>
      </c>
      <c r="E74" s="221">
        <f>SUM(E66+E67+E69+E71+E73)</f>
        <v>0</v>
      </c>
      <c r="F74" s="221">
        <f>SUM(F66+F67+F69+F71+F73)</f>
        <v>0</v>
      </c>
      <c r="G74" s="576" t="s">
        <v>288</v>
      </c>
      <c r="H74" s="576"/>
      <c r="I74" s="221">
        <f>SUM(I66:I73)</f>
        <v>10000000</v>
      </c>
      <c r="J74" s="221">
        <f>SUM(J66:J73)</f>
        <v>10000000</v>
      </c>
      <c r="K74" s="221">
        <f>SUM(K66+K67+K69+K71+K73)</f>
        <v>10000000</v>
      </c>
      <c r="L74" s="221">
        <f>SUM(L66+L67+L69+L71+L73)</f>
        <v>10000000</v>
      </c>
    </row>
    <row r="75" spans="1:12" ht="15" customHeight="1" x14ac:dyDescent="0.2">
      <c r="A75" s="572" t="s">
        <v>283</v>
      </c>
      <c r="B75" s="572"/>
      <c r="C75" s="271">
        <f>C63+C74</f>
        <v>60018000</v>
      </c>
      <c r="D75" s="271">
        <f>D63+D74</f>
        <v>6389844</v>
      </c>
      <c r="E75" s="271">
        <f>E63+E74</f>
        <v>9268545</v>
      </c>
      <c r="F75" s="271">
        <f>F63+F74</f>
        <v>9268545</v>
      </c>
      <c r="G75" s="572" t="s">
        <v>328</v>
      </c>
      <c r="H75" s="572" t="s">
        <v>270</v>
      </c>
      <c r="I75" s="271">
        <f>I63+I74</f>
        <v>127975000</v>
      </c>
      <c r="J75" s="271">
        <f>J63+J74</f>
        <v>127867735</v>
      </c>
      <c r="K75" s="271">
        <f>K63+K74</f>
        <v>147123421</v>
      </c>
      <c r="L75" s="271">
        <f>L63+L74</f>
        <v>144514686</v>
      </c>
    </row>
    <row r="76" spans="1:12" ht="15" customHeight="1" x14ac:dyDescent="0.2">
      <c r="A76" s="574" t="s">
        <v>29</v>
      </c>
      <c r="B76" s="574"/>
      <c r="C76" s="187">
        <f>C42+C75</f>
        <v>980853335</v>
      </c>
      <c r="D76" s="187">
        <f>D42+D75</f>
        <v>1128405000</v>
      </c>
      <c r="E76" s="187">
        <f>E42+E75</f>
        <v>1355232084</v>
      </c>
      <c r="F76" s="187">
        <f>F42+F75</f>
        <v>1364815514</v>
      </c>
      <c r="G76" s="574" t="s">
        <v>327</v>
      </c>
      <c r="H76" s="574" t="s">
        <v>173</v>
      </c>
      <c r="I76" s="187">
        <f>I42+I75</f>
        <v>980853335</v>
      </c>
      <c r="J76" s="187">
        <f>J42+J75</f>
        <v>1128405000</v>
      </c>
      <c r="K76" s="187">
        <f>K42+K75</f>
        <v>1355232084</v>
      </c>
      <c r="L76" s="187">
        <f>L42+L75</f>
        <v>1364815514</v>
      </c>
    </row>
    <row r="77" spans="1:12" s="1" customFormat="1" x14ac:dyDescent="0.2">
      <c r="A77" s="230"/>
      <c r="B77" s="230"/>
      <c r="G77" s="230"/>
    </row>
    <row r="78" spans="1:12" s="1" customFormat="1" x14ac:dyDescent="0.2">
      <c r="A78" s="230"/>
      <c r="B78" s="230"/>
      <c r="G78" s="230"/>
    </row>
    <row r="79" spans="1:12" s="1" customFormat="1" x14ac:dyDescent="0.2">
      <c r="G79" s="230"/>
    </row>
    <row r="80" spans="1:12" s="1" customFormat="1" x14ac:dyDescent="0.2">
      <c r="G80" s="230"/>
    </row>
    <row r="81" spans="7:7" s="1" customFormat="1" x14ac:dyDescent="0.2">
      <c r="G81" s="230"/>
    </row>
    <row r="82" spans="7:7" s="1" customFormat="1" x14ac:dyDescent="0.2">
      <c r="G82" s="231"/>
    </row>
    <row r="83" spans="7:7" s="1" customFormat="1" x14ac:dyDescent="0.2"/>
    <row r="84" spans="7:7" s="1" customFormat="1" x14ac:dyDescent="0.2"/>
    <row r="85" spans="7:7" s="1" customFormat="1" x14ac:dyDescent="0.2"/>
    <row r="86" spans="7:7" s="1" customFormat="1" x14ac:dyDescent="0.2"/>
    <row r="87" spans="7:7" s="1" customFormat="1" x14ac:dyDescent="0.2"/>
    <row r="88" spans="7:7" s="1" customFormat="1" x14ac:dyDescent="0.2"/>
    <row r="89" spans="7:7" s="1" customFormat="1" x14ac:dyDescent="0.2"/>
    <row r="90" spans="7:7" s="1" customFormat="1" x14ac:dyDescent="0.2"/>
    <row r="91" spans="7:7" s="1" customFormat="1" x14ac:dyDescent="0.2"/>
    <row r="92" spans="7:7" s="1" customFormat="1" x14ac:dyDescent="0.2"/>
    <row r="93" spans="7:7" s="1" customFormat="1" x14ac:dyDescent="0.2"/>
    <row r="94" spans="7:7" s="1" customFormat="1" x14ac:dyDescent="0.2"/>
    <row r="95" spans="7:7" s="1" customFormat="1" x14ac:dyDescent="0.2"/>
    <row r="96" spans="7:7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</sheetData>
  <mergeCells count="30">
    <mergeCell ref="L1:L2"/>
    <mergeCell ref="K1:K2"/>
    <mergeCell ref="J1:J2"/>
    <mergeCell ref="A3:B3"/>
    <mergeCell ref="G3:H3"/>
    <mergeCell ref="H1:H2"/>
    <mergeCell ref="A1:A2"/>
    <mergeCell ref="B1:B2"/>
    <mergeCell ref="G1:G2"/>
    <mergeCell ref="D1:D2"/>
    <mergeCell ref="C1:C2"/>
    <mergeCell ref="I1:I2"/>
    <mergeCell ref="E1:E2"/>
    <mergeCell ref="F1:F2"/>
    <mergeCell ref="A29:B29"/>
    <mergeCell ref="G29:H29"/>
    <mergeCell ref="A41:B41"/>
    <mergeCell ref="G41:H41"/>
    <mergeCell ref="A76:B76"/>
    <mergeCell ref="A75:B75"/>
    <mergeCell ref="A42:B42"/>
    <mergeCell ref="G42:H42"/>
    <mergeCell ref="A45:B45"/>
    <mergeCell ref="G45:H45"/>
    <mergeCell ref="G75:H75"/>
    <mergeCell ref="G76:H76"/>
    <mergeCell ref="G74:H74"/>
    <mergeCell ref="G44:H44"/>
    <mergeCell ref="A74:B74"/>
    <mergeCell ref="A44:B44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62" fitToHeight="0" orientation="landscape" horizontalDpi="4294967294" r:id="rId1"/>
  <headerFooter alignWithMargins="0">
    <oddHeader>&amp;C&amp;"Garamond,Félkövér"&amp;12 22/2017. (IX.15.)  számú költségvetési rendelethez
ZALAKAROS VÁROS ÖNKORMÁNYZATA ÉS KÖLTSÉGVETÉSI SZERVEI 
2017. ÉVI MŰKÖDÉSI ÉS FELHALMOZÁSI CÉLÚ BEVÉTELEI ÉS KIADÁSAI
&amp;R&amp;A
&amp;P.oldal
forintban</oddHeader>
  </headerFooter>
  <rowBreaks count="1" manualBreakCount="1">
    <brk id="4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232"/>
  <sheetViews>
    <sheetView view="pageBreakPreview" zoomScaleNormal="100" zoomScaleSheetLayoutView="100" workbookViewId="0">
      <selection activeCell="C47" sqref="C47"/>
    </sheetView>
  </sheetViews>
  <sheetFormatPr defaultRowHeight="12.75" x14ac:dyDescent="0.2"/>
  <cols>
    <col min="1" max="1" width="5.140625" style="15" customWidth="1"/>
    <col min="2" max="2" width="60.5703125" style="15" customWidth="1"/>
    <col min="3" max="3" width="13.28515625" style="15" customWidth="1"/>
    <col min="4" max="6" width="14.28515625" style="15" customWidth="1"/>
    <col min="7" max="16384" width="9.140625" style="15"/>
  </cols>
  <sheetData>
    <row r="2" spans="1:6" ht="15" customHeight="1" x14ac:dyDescent="0.2">
      <c r="A2" s="560" t="s">
        <v>16</v>
      </c>
      <c r="B2" s="561" t="s">
        <v>12</v>
      </c>
      <c r="C2" s="560" t="s">
        <v>236</v>
      </c>
      <c r="D2" s="560" t="s">
        <v>237</v>
      </c>
      <c r="E2" s="581" t="s">
        <v>674</v>
      </c>
      <c r="F2" s="581" t="s">
        <v>910</v>
      </c>
    </row>
    <row r="3" spans="1:6" ht="35.25" customHeight="1" x14ac:dyDescent="0.2">
      <c r="A3" s="560"/>
      <c r="B3" s="561"/>
      <c r="C3" s="560"/>
      <c r="D3" s="560"/>
      <c r="E3" s="582"/>
      <c r="F3" s="582"/>
    </row>
    <row r="4" spans="1:6" ht="20.100000000000001" customHeight="1" x14ac:dyDescent="0.25">
      <c r="A4" s="22" t="s">
        <v>43</v>
      </c>
      <c r="B4" s="31" t="s">
        <v>180</v>
      </c>
      <c r="C4" s="128"/>
      <c r="D4" s="128"/>
      <c r="E4" s="128"/>
      <c r="F4" s="128"/>
    </row>
    <row r="5" spans="1:6" ht="20.100000000000001" customHeight="1" x14ac:dyDescent="0.25">
      <c r="A5" s="22" t="s">
        <v>21</v>
      </c>
      <c r="B5" s="31" t="s">
        <v>181</v>
      </c>
      <c r="C5" s="17"/>
      <c r="D5" s="17"/>
      <c r="E5" s="17"/>
      <c r="F5" s="17"/>
    </row>
    <row r="6" spans="1:6" ht="20.100000000000001" customHeight="1" x14ac:dyDescent="0.25">
      <c r="A6" s="22">
        <v>1</v>
      </c>
      <c r="B6" s="31" t="s">
        <v>182</v>
      </c>
      <c r="C6" s="17"/>
      <c r="D6" s="17"/>
      <c r="E6" s="17"/>
      <c r="F6" s="17"/>
    </row>
    <row r="7" spans="1:6" ht="20.100000000000001" customHeight="1" x14ac:dyDescent="0.25">
      <c r="A7" s="22"/>
      <c r="B7" s="54" t="s">
        <v>244</v>
      </c>
      <c r="C7" s="17"/>
      <c r="D7" s="17"/>
      <c r="E7" s="17"/>
      <c r="F7" s="17"/>
    </row>
    <row r="8" spans="1:6" ht="20.100000000000001" customHeight="1" x14ac:dyDescent="0.2">
      <c r="A8" s="22"/>
      <c r="B8" s="107" t="s">
        <v>245</v>
      </c>
      <c r="C8" s="119">
        <f>'1.a számú melléklet '!D25</f>
        <v>318274752</v>
      </c>
      <c r="D8" s="119">
        <f>'1.a számú melléklet '!G25</f>
        <v>231216000</v>
      </c>
      <c r="E8" s="119">
        <f>'1.a számú melléklet '!J25</f>
        <v>231216000</v>
      </c>
      <c r="F8" s="119">
        <v>231216000</v>
      </c>
    </row>
    <row r="9" spans="1:6" ht="20.100000000000001" customHeight="1" x14ac:dyDescent="0.2">
      <c r="A9" s="22"/>
      <c r="B9" s="103" t="s">
        <v>246</v>
      </c>
      <c r="C9" s="119">
        <f>'1.a számú melléklet '!D32</f>
        <v>44977733</v>
      </c>
      <c r="D9" s="119">
        <f>'1.a számú melléklet '!G32</f>
        <v>48650467</v>
      </c>
      <c r="E9" s="119">
        <v>48650467</v>
      </c>
      <c r="F9" s="119">
        <v>49584649</v>
      </c>
    </row>
    <row r="10" spans="1:6" ht="20.100000000000001" customHeight="1" x14ac:dyDescent="0.2">
      <c r="A10" s="22"/>
      <c r="B10" s="103" t="s">
        <v>247</v>
      </c>
      <c r="C10" s="119">
        <f>'1.a számú melléklet '!D45+'1.a számú melléklet '!D51</f>
        <v>65412430</v>
      </c>
      <c r="D10" s="119">
        <f>'1.a számú melléklet '!G45+'1.a számú melléklet '!G51</f>
        <v>49708348</v>
      </c>
      <c r="E10" s="119">
        <v>52382840</v>
      </c>
      <c r="F10" s="119">
        <v>54123487</v>
      </c>
    </row>
    <row r="11" spans="1:6" ht="20.100000000000001" customHeight="1" x14ac:dyDescent="0.2">
      <c r="A11" s="22"/>
      <c r="B11" s="103" t="s">
        <v>248</v>
      </c>
      <c r="C11" s="119">
        <f>'1.a számú melléklet '!D46</f>
        <v>2796420</v>
      </c>
      <c r="D11" s="119">
        <f>'1.a számú melléklet '!G46</f>
        <v>2815800</v>
      </c>
      <c r="E11" s="119">
        <v>3102841</v>
      </c>
      <c r="F11" s="119">
        <v>3527457</v>
      </c>
    </row>
    <row r="12" spans="1:6" ht="20.100000000000001" customHeight="1" x14ac:dyDescent="0.2">
      <c r="A12" s="22"/>
      <c r="B12" s="103" t="s">
        <v>359</v>
      </c>
      <c r="C12" s="119"/>
      <c r="D12" s="119"/>
      <c r="E12" s="119">
        <v>1555464</v>
      </c>
      <c r="F12" s="119">
        <v>6238629</v>
      </c>
    </row>
    <row r="13" spans="1:6" ht="20.100000000000001" customHeight="1" x14ac:dyDescent="0.2">
      <c r="A13" s="22"/>
      <c r="B13" s="103" t="s">
        <v>929</v>
      </c>
      <c r="C13" s="119"/>
      <c r="D13" s="119"/>
      <c r="E13" s="119"/>
      <c r="F13" s="119">
        <v>1640820</v>
      </c>
    </row>
    <row r="14" spans="1:6" ht="20.100000000000001" customHeight="1" x14ac:dyDescent="0.2">
      <c r="A14" s="22"/>
      <c r="B14" s="188" t="s">
        <v>183</v>
      </c>
      <c r="C14" s="234">
        <f>SUM(C8:C13)</f>
        <v>431461335</v>
      </c>
      <c r="D14" s="234">
        <f>SUM(D8:D13)</f>
        <v>332390615</v>
      </c>
      <c r="E14" s="234">
        <f>SUM(E8:E13)</f>
        <v>336907612</v>
      </c>
      <c r="F14" s="234">
        <f>SUM(F8:F13)</f>
        <v>346331042</v>
      </c>
    </row>
    <row r="15" spans="1:6" ht="20.100000000000001" customHeight="1" x14ac:dyDescent="0.2">
      <c r="A15" s="22"/>
      <c r="B15" s="188" t="s">
        <v>582</v>
      </c>
      <c r="C15" s="234">
        <f>' 1.számú melléklet '!D12</f>
        <v>0</v>
      </c>
      <c r="D15" s="234"/>
      <c r="E15" s="234">
        <v>11760358</v>
      </c>
      <c r="F15" s="234">
        <v>11760358</v>
      </c>
    </row>
    <row r="16" spans="1:6" ht="20.100000000000001" customHeight="1" x14ac:dyDescent="0.2">
      <c r="A16" s="101"/>
      <c r="B16" s="100" t="s">
        <v>583</v>
      </c>
      <c r="C16" s="119"/>
      <c r="D16" s="119"/>
      <c r="E16" s="119"/>
      <c r="F16" s="119"/>
    </row>
    <row r="17" spans="1:6" ht="20.100000000000001" customHeight="1" x14ac:dyDescent="0.2">
      <c r="A17" s="22"/>
      <c r="B17" s="105" t="s">
        <v>584</v>
      </c>
      <c r="C17" s="119">
        <v>8990000</v>
      </c>
      <c r="D17" s="119">
        <f>'3.a.számú melléklet'!J13</f>
        <v>12898179</v>
      </c>
      <c r="E17" s="119">
        <v>47611388</v>
      </c>
      <c r="F17" s="119">
        <v>47611388</v>
      </c>
    </row>
    <row r="18" spans="1:6" ht="20.100000000000001" customHeight="1" x14ac:dyDescent="0.2">
      <c r="A18" s="22"/>
      <c r="B18" s="105" t="s">
        <v>585</v>
      </c>
      <c r="C18" s="119">
        <v>4360000</v>
      </c>
      <c r="D18" s="119">
        <f>'3.a.számú melléklet'!J33+'3.a.számú melléklet'!J34</f>
        <v>4671600</v>
      </c>
      <c r="E18" s="119">
        <v>4671600</v>
      </c>
      <c r="F18" s="119">
        <v>4671600</v>
      </c>
    </row>
    <row r="19" spans="1:6" ht="20.100000000000001" customHeight="1" x14ac:dyDescent="0.2">
      <c r="A19" s="22"/>
      <c r="B19" s="103" t="s">
        <v>586</v>
      </c>
      <c r="C19" s="119"/>
      <c r="D19" s="119">
        <v>210000</v>
      </c>
      <c r="E19" s="119">
        <v>210000</v>
      </c>
      <c r="F19" s="119">
        <v>210000</v>
      </c>
    </row>
    <row r="20" spans="1:6" ht="20.100000000000001" customHeight="1" x14ac:dyDescent="0.2">
      <c r="A20" s="22"/>
      <c r="B20" s="103" t="s">
        <v>587</v>
      </c>
      <c r="C20" s="119"/>
      <c r="D20" s="119">
        <v>70000</v>
      </c>
      <c r="E20" s="119">
        <v>70000</v>
      </c>
      <c r="F20" s="119">
        <v>70000</v>
      </c>
    </row>
    <row r="21" spans="1:6" ht="20.100000000000001" customHeight="1" x14ac:dyDescent="0.2">
      <c r="A21" s="22"/>
      <c r="B21" s="103" t="s">
        <v>588</v>
      </c>
      <c r="C21" s="235">
        <v>18363000</v>
      </c>
      <c r="D21" s="235"/>
      <c r="E21" s="235"/>
      <c r="F21" s="235"/>
    </row>
    <row r="22" spans="1:6" ht="20.100000000000001" customHeight="1" x14ac:dyDescent="0.2">
      <c r="A22" s="22"/>
      <c r="B22" s="103" t="s">
        <v>743</v>
      </c>
      <c r="C22" s="235"/>
      <c r="D22" s="235"/>
      <c r="E22" s="235"/>
      <c r="F22" s="235"/>
    </row>
    <row r="23" spans="1:6" ht="20.100000000000001" customHeight="1" x14ac:dyDescent="0.2">
      <c r="A23" s="22"/>
      <c r="B23" s="103" t="s">
        <v>744</v>
      </c>
      <c r="C23" s="235"/>
      <c r="D23" s="235"/>
      <c r="E23" s="235"/>
      <c r="F23" s="235"/>
    </row>
    <row r="24" spans="1:6" ht="20.100000000000001" customHeight="1" x14ac:dyDescent="0.2">
      <c r="A24" s="22"/>
      <c r="B24" s="103" t="s">
        <v>930</v>
      </c>
      <c r="C24" s="235"/>
      <c r="D24" s="235"/>
      <c r="E24" s="235"/>
      <c r="F24" s="235">
        <v>160000</v>
      </c>
    </row>
    <row r="25" spans="1:6" ht="20.100000000000001" customHeight="1" x14ac:dyDescent="0.2">
      <c r="A25" s="22"/>
      <c r="B25" s="189" t="s">
        <v>205</v>
      </c>
      <c r="C25" s="234">
        <f t="shared" ref="C25:E25" si="0">SUM(C17:C23)</f>
        <v>31713000</v>
      </c>
      <c r="D25" s="234">
        <f t="shared" si="0"/>
        <v>17849779</v>
      </c>
      <c r="E25" s="234">
        <f t="shared" si="0"/>
        <v>52562988</v>
      </c>
      <c r="F25" s="234">
        <f>SUM(F17:F24)</f>
        <v>52722988</v>
      </c>
    </row>
    <row r="26" spans="1:6" ht="20.100000000000001" customHeight="1" x14ac:dyDescent="0.25">
      <c r="A26" s="22"/>
      <c r="B26" s="190" t="s">
        <v>185</v>
      </c>
      <c r="C26" s="236">
        <f t="shared" ref="C26:D26" si="1">C14+C25</f>
        <v>463174335</v>
      </c>
      <c r="D26" s="236">
        <f t="shared" si="1"/>
        <v>350240394</v>
      </c>
      <c r="E26" s="236">
        <f>E14+E25+E15</f>
        <v>401230958</v>
      </c>
      <c r="F26" s="236">
        <f>F14+F25+F15</f>
        <v>410814388</v>
      </c>
    </row>
    <row r="27" spans="1:6" ht="20.100000000000001" customHeight="1" x14ac:dyDescent="0.25">
      <c r="A27" s="22">
        <v>2</v>
      </c>
      <c r="B27" s="31" t="s">
        <v>184</v>
      </c>
      <c r="C27" s="120"/>
      <c r="D27" s="120"/>
      <c r="E27" s="120"/>
      <c r="F27" s="120"/>
    </row>
    <row r="28" spans="1:6" ht="20.100000000000001" customHeight="1" x14ac:dyDescent="0.2">
      <c r="A28" s="22"/>
      <c r="B28" s="102"/>
      <c r="C28" s="277"/>
      <c r="D28" s="237"/>
      <c r="E28" s="237"/>
      <c r="F28" s="237"/>
    </row>
    <row r="29" spans="1:6" ht="20.100000000000001" customHeight="1" x14ac:dyDescent="0.25">
      <c r="A29" s="22"/>
      <c r="B29" s="190" t="s">
        <v>243</v>
      </c>
      <c r="C29" s="236">
        <f t="shared" ref="C29:F29" si="2">SUM(C28:C28)</f>
        <v>0</v>
      </c>
      <c r="D29" s="236">
        <f t="shared" si="2"/>
        <v>0</v>
      </c>
      <c r="E29" s="236">
        <f t="shared" si="2"/>
        <v>0</v>
      </c>
      <c r="F29" s="236">
        <f t="shared" si="2"/>
        <v>0</v>
      </c>
    </row>
    <row r="30" spans="1:6" ht="20.100000000000001" customHeight="1" x14ac:dyDescent="0.25">
      <c r="A30" s="22" t="s">
        <v>3</v>
      </c>
      <c r="B30" s="31" t="s">
        <v>186</v>
      </c>
      <c r="C30" s="120"/>
      <c r="D30" s="120"/>
      <c r="E30" s="120"/>
      <c r="F30" s="120"/>
    </row>
    <row r="31" spans="1:6" ht="20.100000000000001" customHeight="1" x14ac:dyDescent="0.2">
      <c r="A31" s="22"/>
      <c r="B31" s="102" t="s">
        <v>190</v>
      </c>
      <c r="C31" s="119">
        <v>44000000</v>
      </c>
      <c r="D31" s="119">
        <v>44000000</v>
      </c>
      <c r="E31" s="119">
        <v>44000000</v>
      </c>
      <c r="F31" s="119">
        <v>44000000</v>
      </c>
    </row>
    <row r="32" spans="1:6" ht="20.100000000000001" customHeight="1" x14ac:dyDescent="0.2">
      <c r="A32" s="22"/>
      <c r="B32" s="102" t="s">
        <v>191</v>
      </c>
      <c r="C32" s="119">
        <v>17000000</v>
      </c>
      <c r="D32" s="119">
        <v>11500000</v>
      </c>
      <c r="E32" s="119">
        <v>11500000</v>
      </c>
      <c r="F32" s="119">
        <v>11500000</v>
      </c>
    </row>
    <row r="33" spans="1:6" ht="20.100000000000001" customHeight="1" x14ac:dyDescent="0.2">
      <c r="A33" s="22"/>
      <c r="B33" s="105" t="s">
        <v>341</v>
      </c>
      <c r="C33" s="119">
        <v>155000000</v>
      </c>
      <c r="D33" s="119">
        <v>200000000</v>
      </c>
      <c r="E33" s="119">
        <v>200000000</v>
      </c>
      <c r="F33" s="119">
        <v>200000000</v>
      </c>
    </row>
    <row r="34" spans="1:6" ht="20.100000000000001" customHeight="1" x14ac:dyDescent="0.2">
      <c r="A34" s="22"/>
      <c r="B34" s="102" t="s">
        <v>192</v>
      </c>
      <c r="C34" s="119">
        <v>135000000</v>
      </c>
      <c r="D34" s="119">
        <v>145000000</v>
      </c>
      <c r="E34" s="119">
        <v>145000000</v>
      </c>
      <c r="F34" s="119">
        <v>145000000</v>
      </c>
    </row>
    <row r="35" spans="1:6" ht="20.100000000000001" customHeight="1" x14ac:dyDescent="0.2">
      <c r="A35" s="22"/>
      <c r="B35" s="34" t="s">
        <v>193</v>
      </c>
      <c r="C35" s="238">
        <v>8000000</v>
      </c>
      <c r="D35" s="238">
        <v>9000000</v>
      </c>
      <c r="E35" s="238">
        <v>9000000</v>
      </c>
      <c r="F35" s="238">
        <v>9000000</v>
      </c>
    </row>
    <row r="36" spans="1:6" ht="20.100000000000001" customHeight="1" x14ac:dyDescent="0.2">
      <c r="A36" s="22"/>
      <c r="B36" s="34" t="s">
        <v>194</v>
      </c>
      <c r="C36" s="238">
        <v>1000000</v>
      </c>
      <c r="D36" s="238">
        <v>500000</v>
      </c>
      <c r="E36" s="238">
        <v>500000</v>
      </c>
      <c r="F36" s="238">
        <v>500000</v>
      </c>
    </row>
    <row r="37" spans="1:6" ht="20.100000000000001" customHeight="1" x14ac:dyDescent="0.25">
      <c r="A37" s="22"/>
      <c r="B37" s="159" t="s">
        <v>52</v>
      </c>
      <c r="C37" s="239">
        <f t="shared" ref="C37:E37" si="3">SUM(C31:C36)</f>
        <v>360000000</v>
      </c>
      <c r="D37" s="239">
        <f t="shared" si="3"/>
        <v>410000000</v>
      </c>
      <c r="E37" s="239">
        <f t="shared" si="3"/>
        <v>410000000</v>
      </c>
      <c r="F37" s="239">
        <f t="shared" ref="F37" si="4">SUM(F31:F36)</f>
        <v>410000000</v>
      </c>
    </row>
    <row r="38" spans="1:6" ht="20.100000000000001" customHeight="1" x14ac:dyDescent="0.25">
      <c r="A38" s="22" t="s">
        <v>4</v>
      </c>
      <c r="B38" s="159" t="s">
        <v>187</v>
      </c>
      <c r="C38" s="239">
        <v>34265000</v>
      </c>
      <c r="D38" s="239">
        <f>'3.a.számú melléklet'!S61</f>
        <v>74320128</v>
      </c>
      <c r="E38" s="239">
        <v>85985808</v>
      </c>
      <c r="F38" s="239">
        <v>85985808</v>
      </c>
    </row>
    <row r="39" spans="1:6" ht="20.100000000000001" customHeight="1" x14ac:dyDescent="0.25">
      <c r="A39" s="22" t="s">
        <v>5</v>
      </c>
      <c r="B39" s="31" t="s">
        <v>188</v>
      </c>
      <c r="C39" s="120"/>
      <c r="D39" s="120"/>
      <c r="E39" s="120"/>
      <c r="F39" s="120"/>
    </row>
    <row r="40" spans="1:6" ht="20.100000000000001" customHeight="1" x14ac:dyDescent="0.2">
      <c r="A40" s="22"/>
      <c r="B40" s="134" t="s">
        <v>251</v>
      </c>
      <c r="C40" s="240"/>
      <c r="D40" s="240">
        <f>'3.a.számú melléklet'!AE11</f>
        <v>5000000</v>
      </c>
      <c r="E40" s="240">
        <v>7572520</v>
      </c>
      <c r="F40" s="240">
        <v>7572520</v>
      </c>
    </row>
    <row r="41" spans="1:6" ht="20.100000000000001" customHeight="1" x14ac:dyDescent="0.25">
      <c r="A41" s="22"/>
      <c r="B41" s="191" t="s">
        <v>252</v>
      </c>
      <c r="C41" s="239">
        <f t="shared" ref="C41:F41" si="5">SUM(C40:C40)</f>
        <v>0</v>
      </c>
      <c r="D41" s="239">
        <f t="shared" si="5"/>
        <v>5000000</v>
      </c>
      <c r="E41" s="239">
        <f t="shared" si="5"/>
        <v>7572520</v>
      </c>
      <c r="F41" s="239">
        <f t="shared" si="5"/>
        <v>7572520</v>
      </c>
    </row>
    <row r="42" spans="1:6" ht="20.100000000000001" customHeight="1" x14ac:dyDescent="0.25">
      <c r="A42" s="22" t="s">
        <v>189</v>
      </c>
      <c r="B42" s="31" t="s">
        <v>195</v>
      </c>
      <c r="C42" s="120"/>
      <c r="D42" s="120"/>
      <c r="E42" s="120"/>
      <c r="F42" s="120"/>
    </row>
    <row r="43" spans="1:6" ht="20.100000000000001" customHeight="1" x14ac:dyDescent="0.2">
      <c r="A43" s="16"/>
      <c r="B43" s="103" t="s">
        <v>198</v>
      </c>
      <c r="C43" s="240">
        <v>900000</v>
      </c>
      <c r="D43" s="240">
        <f>'3.a.számú melléklet'!V58</f>
        <v>570000</v>
      </c>
      <c r="E43" s="240">
        <v>570000</v>
      </c>
      <c r="F43" s="240">
        <v>570000</v>
      </c>
    </row>
    <row r="44" spans="1:6" ht="20.100000000000001" customHeight="1" x14ac:dyDescent="0.2">
      <c r="A44" s="16"/>
      <c r="B44" s="102" t="s">
        <v>253</v>
      </c>
      <c r="C44" s="240"/>
      <c r="D44" s="240">
        <f>'3.a.számú melléklet'!Y61</f>
        <v>10000</v>
      </c>
      <c r="E44" s="240">
        <v>5011000</v>
      </c>
      <c r="F44" s="240">
        <v>5011000</v>
      </c>
    </row>
    <row r="45" spans="1:6" ht="20.100000000000001" customHeight="1" x14ac:dyDescent="0.25">
      <c r="A45" s="22"/>
      <c r="B45" s="159" t="s">
        <v>196</v>
      </c>
      <c r="C45" s="239">
        <f t="shared" ref="C45:F45" si="6">SUM(C43:C44)</f>
        <v>900000</v>
      </c>
      <c r="D45" s="239">
        <f t="shared" si="6"/>
        <v>580000</v>
      </c>
      <c r="E45" s="239">
        <f t="shared" si="6"/>
        <v>5581000</v>
      </c>
      <c r="F45" s="239">
        <f t="shared" si="6"/>
        <v>5581000</v>
      </c>
    </row>
    <row r="46" spans="1:6" ht="20.100000000000001" customHeight="1" x14ac:dyDescent="0.25">
      <c r="A46" s="80" t="s">
        <v>14</v>
      </c>
      <c r="B46" s="106" t="s">
        <v>197</v>
      </c>
      <c r="C46" s="240"/>
      <c r="D46" s="240"/>
      <c r="E46" s="240"/>
      <c r="F46" s="240"/>
    </row>
    <row r="47" spans="1:6" ht="20.100000000000001" customHeight="1" x14ac:dyDescent="0.2">
      <c r="A47" s="16"/>
      <c r="B47" s="102" t="s">
        <v>200</v>
      </c>
      <c r="C47" s="240">
        <v>1500000</v>
      </c>
      <c r="D47" s="240">
        <f>'3.a.számú melléklet'!AH61</f>
        <v>880000</v>
      </c>
      <c r="E47" s="240">
        <v>880000</v>
      </c>
      <c r="F47" s="240">
        <v>880000</v>
      </c>
    </row>
    <row r="48" spans="1:6" ht="20.100000000000001" customHeight="1" x14ac:dyDescent="0.2">
      <c r="A48" s="16"/>
      <c r="B48" s="102" t="s">
        <v>364</v>
      </c>
      <c r="C48" s="240">
        <v>641000</v>
      </c>
      <c r="D48" s="240">
        <f>'3.a.számú melléklet'!AK61</f>
        <v>509844</v>
      </c>
      <c r="E48" s="240">
        <v>816025</v>
      </c>
      <c r="F48" s="240">
        <v>816025</v>
      </c>
    </row>
    <row r="49" spans="1:6" ht="20.100000000000001" customHeight="1" x14ac:dyDescent="0.25">
      <c r="A49" s="18"/>
      <c r="B49" s="192" t="s">
        <v>199</v>
      </c>
      <c r="C49" s="239">
        <f t="shared" ref="C49:E49" si="7">SUM(C47:C48)</f>
        <v>2141000</v>
      </c>
      <c r="D49" s="239">
        <f t="shared" si="7"/>
        <v>1389844</v>
      </c>
      <c r="E49" s="239">
        <f t="shared" si="7"/>
        <v>1696025</v>
      </c>
      <c r="F49" s="239">
        <f t="shared" ref="F49" si="8">SUM(F47:F48)</f>
        <v>1696025</v>
      </c>
    </row>
    <row r="50" spans="1:6" ht="20.100000000000001" customHeight="1" x14ac:dyDescent="0.25">
      <c r="A50" s="20"/>
      <c r="B50" s="190" t="s">
        <v>121</v>
      </c>
      <c r="C50" s="236">
        <f t="shared" ref="C50:E50" si="9">C26+C29+C29+C37+C38+C41+C45+C49</f>
        <v>860480335</v>
      </c>
      <c r="D50" s="236">
        <f t="shared" si="9"/>
        <v>841530366</v>
      </c>
      <c r="E50" s="236">
        <f t="shared" si="9"/>
        <v>912066311</v>
      </c>
      <c r="F50" s="236">
        <f t="shared" ref="F50" si="10">F26+F29+F29+F37+F38+F41+F45+F49</f>
        <v>921649741</v>
      </c>
    </row>
    <row r="51" spans="1:6" ht="20.100000000000001" customHeight="1" x14ac:dyDescent="0.25">
      <c r="A51" s="20" t="s">
        <v>76</v>
      </c>
      <c r="B51" s="159" t="s">
        <v>202</v>
      </c>
      <c r="C51" s="239"/>
      <c r="D51" s="239"/>
      <c r="E51" s="239"/>
      <c r="F51" s="239"/>
    </row>
    <row r="52" spans="1:6" ht="20.100000000000001" customHeight="1" x14ac:dyDescent="0.25">
      <c r="A52" s="20"/>
      <c r="B52" s="159" t="s">
        <v>303</v>
      </c>
      <c r="C52" s="239">
        <v>76852000</v>
      </c>
      <c r="D52" s="239">
        <f>'3.a.számú melléklet'!AW61</f>
        <v>51522907</v>
      </c>
      <c r="E52" s="239">
        <v>50404160</v>
      </c>
      <c r="F52" s="239">
        <v>50404160</v>
      </c>
    </row>
    <row r="53" spans="1:6" ht="20.100000000000001" customHeight="1" x14ac:dyDescent="0.25">
      <c r="A53" s="20"/>
      <c r="B53" s="159" t="s">
        <v>342</v>
      </c>
      <c r="C53" s="239"/>
      <c r="D53" s="239"/>
      <c r="E53" s="239"/>
      <c r="F53" s="239"/>
    </row>
    <row r="54" spans="1:6" ht="20.100000000000001" customHeight="1" x14ac:dyDescent="0.25">
      <c r="A54" s="20"/>
      <c r="B54" s="159" t="s">
        <v>589</v>
      </c>
      <c r="C54" s="239"/>
      <c r="D54" s="239">
        <f>'3.a.számú melléklet'!AT61</f>
        <v>180000000</v>
      </c>
      <c r="E54" s="239">
        <v>320000000</v>
      </c>
      <c r="F54" s="239">
        <v>320000000</v>
      </c>
    </row>
    <row r="55" spans="1:6" ht="20.100000000000001" customHeight="1" x14ac:dyDescent="0.25">
      <c r="A55" s="20"/>
      <c r="B55" s="159" t="s">
        <v>317</v>
      </c>
      <c r="C55" s="239"/>
      <c r="D55" s="239"/>
      <c r="E55" s="239"/>
      <c r="F55" s="239"/>
    </row>
    <row r="56" spans="1:6" ht="20.100000000000001" customHeight="1" x14ac:dyDescent="0.25">
      <c r="A56" s="272"/>
      <c r="B56" s="190" t="s">
        <v>38</v>
      </c>
      <c r="C56" s="236">
        <f>C26+C29+C37+C38+C41+C45+C49+C52+C55+C53</f>
        <v>937332335</v>
      </c>
      <c r="D56" s="236">
        <f>D26+D29+D37+D38+D41+D45+D49+D52+D55+D53+D54</f>
        <v>1073053273</v>
      </c>
      <c r="E56" s="236">
        <f>E26+E29+E37+E38+E41+E45+E49+E52+E55+E53+E54</f>
        <v>1282470471</v>
      </c>
      <c r="F56" s="236">
        <f>F26+F29+F37+F38+F41+F45+F49+F52+F55+F53+F54</f>
        <v>1292053901</v>
      </c>
    </row>
    <row r="57" spans="1:6" ht="20.100000000000001" customHeight="1" x14ac:dyDescent="0.25">
      <c r="A57" s="20" t="s">
        <v>44</v>
      </c>
      <c r="B57" s="36" t="s">
        <v>50</v>
      </c>
      <c r="C57" s="35"/>
      <c r="D57" s="35"/>
      <c r="E57" s="35"/>
      <c r="F57" s="35"/>
    </row>
    <row r="58" spans="1:6" ht="20.100000000000001" customHeight="1" x14ac:dyDescent="0.25">
      <c r="A58" s="20" t="s">
        <v>1</v>
      </c>
      <c r="B58" s="31" t="s">
        <v>182</v>
      </c>
      <c r="C58" s="120"/>
      <c r="D58" s="120"/>
      <c r="E58" s="120"/>
      <c r="F58" s="120"/>
    </row>
    <row r="59" spans="1:6" ht="20.100000000000001" customHeight="1" x14ac:dyDescent="0.25">
      <c r="A59" s="20"/>
      <c r="B59" s="102" t="s">
        <v>201</v>
      </c>
      <c r="C59" s="119">
        <v>4700000</v>
      </c>
      <c r="D59" s="119"/>
      <c r="E59" s="119"/>
      <c r="F59" s="119"/>
    </row>
    <row r="60" spans="1:6" ht="20.100000000000001" customHeight="1" x14ac:dyDescent="0.25">
      <c r="A60" s="20"/>
      <c r="B60" s="159" t="s">
        <v>185</v>
      </c>
      <c r="C60" s="239">
        <f t="shared" ref="C60:F60" si="11">SUM(C59:C59)</f>
        <v>4700000</v>
      </c>
      <c r="D60" s="239">
        <f t="shared" si="11"/>
        <v>0</v>
      </c>
      <c r="E60" s="239">
        <f t="shared" si="11"/>
        <v>0</v>
      </c>
      <c r="F60" s="239">
        <f t="shared" si="11"/>
        <v>0</v>
      </c>
    </row>
    <row r="61" spans="1:6" ht="20.100000000000001" customHeight="1" x14ac:dyDescent="0.25">
      <c r="A61" s="20" t="s">
        <v>2</v>
      </c>
      <c r="B61" s="159" t="s">
        <v>187</v>
      </c>
      <c r="C61" s="239">
        <v>700000</v>
      </c>
      <c r="D61" s="239">
        <f>'3.a.számú melléklet'!S66</f>
        <v>750000</v>
      </c>
      <c r="E61" s="239">
        <v>750000</v>
      </c>
      <c r="F61" s="239">
        <v>750000</v>
      </c>
    </row>
    <row r="62" spans="1:6" ht="20.100000000000001" customHeight="1" x14ac:dyDescent="0.25">
      <c r="A62" s="20" t="s">
        <v>249</v>
      </c>
      <c r="B62" s="159" t="s">
        <v>202</v>
      </c>
      <c r="C62" s="239"/>
      <c r="D62" s="239"/>
      <c r="E62" s="239"/>
      <c r="F62" s="239"/>
    </row>
    <row r="63" spans="1:6" ht="20.100000000000001" customHeight="1" x14ac:dyDescent="0.25">
      <c r="A63" s="20"/>
      <c r="B63" s="159" t="s">
        <v>303</v>
      </c>
      <c r="C63" s="239">
        <v>500000</v>
      </c>
      <c r="D63" s="239">
        <f>'3.a.számú melléklet'!AW66</f>
        <v>0</v>
      </c>
      <c r="E63" s="239">
        <v>4608854</v>
      </c>
      <c r="F63" s="239">
        <v>4608854</v>
      </c>
    </row>
    <row r="64" spans="1:6" ht="20.100000000000001" customHeight="1" x14ac:dyDescent="0.25">
      <c r="A64" s="273"/>
      <c r="B64" s="190" t="s">
        <v>74</v>
      </c>
      <c r="C64" s="236">
        <f t="shared" ref="C64:D64" si="12">C60+C61+C63</f>
        <v>5900000</v>
      </c>
      <c r="D64" s="236">
        <f t="shared" si="12"/>
        <v>750000</v>
      </c>
      <c r="E64" s="236">
        <f t="shared" ref="E64:F64" si="13">E60+E61+E63</f>
        <v>5358854</v>
      </c>
      <c r="F64" s="236">
        <f t="shared" si="13"/>
        <v>5358854</v>
      </c>
    </row>
    <row r="65" spans="1:6" ht="20.100000000000001" customHeight="1" x14ac:dyDescent="0.25">
      <c r="A65" s="20" t="s">
        <v>45</v>
      </c>
      <c r="B65" s="36" t="s">
        <v>319</v>
      </c>
      <c r="C65" s="35"/>
      <c r="D65" s="35"/>
      <c r="E65" s="35"/>
      <c r="F65" s="35"/>
    </row>
    <row r="66" spans="1:6" ht="20.100000000000001" customHeight="1" x14ac:dyDescent="0.25">
      <c r="A66" s="20"/>
      <c r="B66" s="31" t="s">
        <v>25</v>
      </c>
      <c r="C66" s="120"/>
      <c r="D66" s="120"/>
      <c r="E66" s="120"/>
      <c r="F66" s="120"/>
    </row>
    <row r="67" spans="1:6" ht="20.100000000000001" customHeight="1" x14ac:dyDescent="0.25">
      <c r="A67" s="20"/>
      <c r="B67" s="29" t="s">
        <v>27</v>
      </c>
      <c r="C67" s="119">
        <v>45121000</v>
      </c>
      <c r="D67" s="119">
        <f>'3.a.számú melléklet'!S82</f>
        <v>49301727</v>
      </c>
      <c r="E67" s="119">
        <v>49301727</v>
      </c>
      <c r="F67" s="119">
        <v>49301727</v>
      </c>
    </row>
    <row r="68" spans="1:6" ht="20.100000000000001" customHeight="1" x14ac:dyDescent="0.25">
      <c r="A68" s="20"/>
      <c r="B68" s="159" t="s">
        <v>26</v>
      </c>
      <c r="C68" s="239">
        <f t="shared" ref="C68:D68" si="14">C67</f>
        <v>45121000</v>
      </c>
      <c r="D68" s="239">
        <f t="shared" si="14"/>
        <v>49301727</v>
      </c>
      <c r="E68" s="239">
        <f t="shared" ref="E68:F68" si="15">E67</f>
        <v>49301727</v>
      </c>
      <c r="F68" s="239">
        <f t="shared" si="15"/>
        <v>49301727</v>
      </c>
    </row>
    <row r="69" spans="1:6" ht="20.100000000000001" customHeight="1" x14ac:dyDescent="0.25">
      <c r="A69" s="20"/>
      <c r="B69" s="159" t="s">
        <v>303</v>
      </c>
      <c r="C69" s="239"/>
      <c r="D69" s="239">
        <f>'3.a.számú melléklet'!AW82</f>
        <v>0</v>
      </c>
      <c r="E69" s="239">
        <v>4019522</v>
      </c>
      <c r="F69" s="239">
        <v>4019522</v>
      </c>
    </row>
    <row r="70" spans="1:6" ht="20.100000000000001" customHeight="1" x14ac:dyDescent="0.25">
      <c r="A70" s="273"/>
      <c r="B70" s="190" t="s">
        <v>329</v>
      </c>
      <c r="C70" s="236">
        <f t="shared" ref="C70:D70" si="16">SUM(C68+C69)</f>
        <v>45121000</v>
      </c>
      <c r="D70" s="236">
        <f t="shared" si="16"/>
        <v>49301727</v>
      </c>
      <c r="E70" s="236">
        <f t="shared" ref="E70:F70" si="17">SUM(E68+E69)</f>
        <v>53321249</v>
      </c>
      <c r="F70" s="236">
        <f t="shared" si="17"/>
        <v>53321249</v>
      </c>
    </row>
    <row r="71" spans="1:6" ht="20.100000000000001" customHeight="1" x14ac:dyDescent="0.25">
      <c r="A71" s="20" t="s">
        <v>320</v>
      </c>
      <c r="B71" s="36" t="s">
        <v>321</v>
      </c>
      <c r="C71" s="35"/>
      <c r="D71" s="35"/>
      <c r="E71" s="35"/>
      <c r="F71" s="35"/>
    </row>
    <row r="72" spans="1:6" ht="20.100000000000001" customHeight="1" x14ac:dyDescent="0.25">
      <c r="A72" s="20"/>
      <c r="B72" s="31" t="s">
        <v>25</v>
      </c>
      <c r="C72" s="120"/>
      <c r="D72" s="120"/>
      <c r="E72" s="120"/>
      <c r="F72" s="120"/>
    </row>
    <row r="73" spans="1:6" ht="20.100000000000001" customHeight="1" x14ac:dyDescent="0.25">
      <c r="A73" s="20"/>
      <c r="B73" s="29" t="s">
        <v>27</v>
      </c>
      <c r="C73" s="119"/>
      <c r="D73" s="119">
        <v>5300000</v>
      </c>
      <c r="E73" s="119">
        <v>5300000</v>
      </c>
      <c r="F73" s="119">
        <v>5300000</v>
      </c>
    </row>
    <row r="74" spans="1:6" ht="20.100000000000001" customHeight="1" x14ac:dyDescent="0.25">
      <c r="A74" s="20"/>
      <c r="B74" s="102" t="s">
        <v>765</v>
      </c>
      <c r="C74" s="119"/>
      <c r="D74" s="119"/>
      <c r="E74" s="119">
        <v>3030000</v>
      </c>
      <c r="F74" s="119">
        <v>3030000</v>
      </c>
    </row>
    <row r="75" spans="1:6" ht="20.100000000000001" customHeight="1" x14ac:dyDescent="0.25">
      <c r="A75" s="20"/>
      <c r="B75" s="159" t="s">
        <v>26</v>
      </c>
      <c r="C75" s="239">
        <f t="shared" ref="C75:D75" si="18">C73+C74</f>
        <v>0</v>
      </c>
      <c r="D75" s="239">
        <f t="shared" si="18"/>
        <v>5300000</v>
      </c>
      <c r="E75" s="239">
        <f t="shared" ref="E75:F75" si="19">E73+E74</f>
        <v>8330000</v>
      </c>
      <c r="F75" s="239">
        <f t="shared" si="19"/>
        <v>8330000</v>
      </c>
    </row>
    <row r="76" spans="1:6" ht="20.100000000000001" customHeight="1" x14ac:dyDescent="0.25">
      <c r="A76" s="20"/>
      <c r="B76" s="159" t="s">
        <v>303</v>
      </c>
      <c r="C76" s="239"/>
      <c r="D76" s="239">
        <f>'3.a.számú melléklet'!AW88</f>
        <v>0</v>
      </c>
      <c r="E76" s="239">
        <v>5751510</v>
      </c>
      <c r="F76" s="239">
        <v>5751510</v>
      </c>
    </row>
    <row r="77" spans="1:6" ht="20.100000000000001" customHeight="1" x14ac:dyDescent="0.25">
      <c r="A77" s="273"/>
      <c r="B77" s="190" t="s">
        <v>330</v>
      </c>
      <c r="C77" s="236">
        <f t="shared" ref="C77:D77" si="20">SUM(C75+C76)</f>
        <v>0</v>
      </c>
      <c r="D77" s="236">
        <f t="shared" si="20"/>
        <v>5300000</v>
      </c>
      <c r="E77" s="236">
        <f t="shared" ref="E77:F77" si="21">SUM(E75+E76)</f>
        <v>14081510</v>
      </c>
      <c r="F77" s="236">
        <f t="shared" si="21"/>
        <v>14081510</v>
      </c>
    </row>
    <row r="78" spans="1:6" ht="20.100000000000001" customHeight="1" x14ac:dyDescent="0.25">
      <c r="A78" s="275"/>
      <c r="B78" s="274" t="s">
        <v>39</v>
      </c>
      <c r="C78" s="167">
        <f t="shared" ref="C78:E78" si="22">C56+C64+C70+C77</f>
        <v>988353335</v>
      </c>
      <c r="D78" s="167">
        <f t="shared" si="22"/>
        <v>1128405000</v>
      </c>
      <c r="E78" s="167">
        <f t="shared" si="22"/>
        <v>1355232084</v>
      </c>
      <c r="F78" s="167">
        <f t="shared" ref="F78" si="23">F56+F64+F70+F77</f>
        <v>1364815514</v>
      </c>
    </row>
    <row r="79" spans="1:6" ht="14.25" x14ac:dyDescent="0.2">
      <c r="A79" s="19"/>
      <c r="B79" s="19"/>
    </row>
    <row r="80" spans="1:6" ht="14.25" x14ac:dyDescent="0.2">
      <c r="A80" s="19"/>
      <c r="B80" s="19"/>
    </row>
    <row r="81" spans="1:4" ht="14.25" x14ac:dyDescent="0.2">
      <c r="A81" s="19"/>
      <c r="B81" s="19"/>
    </row>
    <row r="82" spans="1:4" ht="14.25" x14ac:dyDescent="0.2">
      <c r="A82" s="19"/>
      <c r="B82" s="19"/>
    </row>
    <row r="83" spans="1:4" ht="14.25" x14ac:dyDescent="0.2">
      <c r="A83" s="19"/>
      <c r="B83" s="19"/>
    </row>
    <row r="84" spans="1:4" ht="18" customHeight="1" x14ac:dyDescent="0.2">
      <c r="A84" s="19"/>
      <c r="B84" s="19"/>
    </row>
    <row r="85" spans="1:4" ht="14.25" x14ac:dyDescent="0.2">
      <c r="A85" s="19"/>
      <c r="B85" s="19"/>
    </row>
    <row r="86" spans="1:4" ht="14.25" x14ac:dyDescent="0.2">
      <c r="A86" s="19"/>
      <c r="B86" s="19"/>
    </row>
    <row r="87" spans="1:4" ht="13.5" customHeight="1" x14ac:dyDescent="0.2">
      <c r="A87" s="19"/>
      <c r="B87" s="19"/>
    </row>
    <row r="88" spans="1:4" ht="14.25" x14ac:dyDescent="0.2">
      <c r="A88" s="19"/>
      <c r="B88" s="19"/>
    </row>
    <row r="89" spans="1:4" ht="14.25" x14ac:dyDescent="0.2">
      <c r="A89" s="19"/>
      <c r="B89" s="19"/>
      <c r="D89" s="15" t="s">
        <v>536</v>
      </c>
    </row>
    <row r="90" spans="1:4" ht="14.25" x14ac:dyDescent="0.2">
      <c r="A90" s="19"/>
      <c r="B90" s="19"/>
    </row>
    <row r="91" spans="1:4" ht="14.25" x14ac:dyDescent="0.2">
      <c r="A91" s="19"/>
      <c r="B91" s="19"/>
    </row>
    <row r="92" spans="1:4" ht="14.25" x14ac:dyDescent="0.2">
      <c r="A92" s="19"/>
      <c r="B92" s="19"/>
    </row>
    <row r="93" spans="1:4" ht="14.25" x14ac:dyDescent="0.2">
      <c r="A93" s="19"/>
      <c r="B93" s="19"/>
    </row>
    <row r="94" spans="1:4" ht="14.25" x14ac:dyDescent="0.2">
      <c r="A94" s="19"/>
      <c r="B94" s="19"/>
    </row>
    <row r="95" spans="1:4" ht="14.25" x14ac:dyDescent="0.2">
      <c r="A95" s="19"/>
      <c r="B95" s="19"/>
    </row>
    <row r="96" spans="1:4" ht="14.25" x14ac:dyDescent="0.2">
      <c r="A96" s="19"/>
      <c r="B96" s="19"/>
    </row>
    <row r="97" spans="1:2" ht="14.25" x14ac:dyDescent="0.2">
      <c r="A97" s="19"/>
      <c r="B97" s="19"/>
    </row>
    <row r="98" spans="1:2" ht="14.25" x14ac:dyDescent="0.2">
      <c r="A98" s="19"/>
      <c r="B98" s="19"/>
    </row>
    <row r="99" spans="1:2" ht="18" customHeight="1" x14ac:dyDescent="0.2">
      <c r="A99" s="19"/>
      <c r="B99" s="19"/>
    </row>
    <row r="100" spans="1:2" ht="12.75" customHeight="1" x14ac:dyDescent="0.2">
      <c r="A100" s="19"/>
      <c r="B100" s="19"/>
    </row>
    <row r="101" spans="1:2" ht="14.25" x14ac:dyDescent="0.2">
      <c r="A101" s="19"/>
      <c r="B101" s="19"/>
    </row>
    <row r="102" spans="1:2" ht="14.25" x14ac:dyDescent="0.2">
      <c r="A102" s="19"/>
      <c r="B102" s="19"/>
    </row>
    <row r="103" spans="1:2" ht="15" customHeight="1" x14ac:dyDescent="0.2">
      <c r="A103" s="19"/>
      <c r="B103" s="19"/>
    </row>
    <row r="104" spans="1:2" ht="14.25" x14ac:dyDescent="0.2">
      <c r="A104" s="19"/>
      <c r="B104" s="19"/>
    </row>
    <row r="105" spans="1:2" ht="14.25" x14ac:dyDescent="0.2">
      <c r="A105" s="19"/>
      <c r="B105" s="19"/>
    </row>
    <row r="106" spans="1:2" ht="14.25" x14ac:dyDescent="0.2">
      <c r="A106" s="19"/>
      <c r="B106" s="19"/>
    </row>
    <row r="107" spans="1:2" ht="14.25" x14ac:dyDescent="0.2">
      <c r="A107" s="19"/>
      <c r="B107" s="19"/>
    </row>
    <row r="108" spans="1:2" ht="14.25" x14ac:dyDescent="0.2">
      <c r="A108" s="19"/>
      <c r="B108" s="19"/>
    </row>
    <row r="109" spans="1:2" ht="14.25" x14ac:dyDescent="0.2">
      <c r="A109" s="19"/>
      <c r="B109" s="19"/>
    </row>
    <row r="110" spans="1:2" ht="14.25" x14ac:dyDescent="0.2">
      <c r="A110" s="19"/>
      <c r="B110" s="19"/>
    </row>
    <row r="111" spans="1:2" ht="14.25" x14ac:dyDescent="0.2">
      <c r="A111" s="19"/>
      <c r="B111" s="19"/>
    </row>
    <row r="112" spans="1:2" ht="14.25" x14ac:dyDescent="0.2">
      <c r="A112" s="19"/>
      <c r="B112" s="19"/>
    </row>
    <row r="113" spans="1:2" ht="14.25" x14ac:dyDescent="0.2">
      <c r="A113" s="19"/>
      <c r="B113" s="19"/>
    </row>
    <row r="114" spans="1:2" ht="14.25" x14ac:dyDescent="0.2">
      <c r="A114" s="19"/>
      <c r="B114" s="19"/>
    </row>
    <row r="115" spans="1:2" ht="14.25" x14ac:dyDescent="0.2">
      <c r="A115" s="19"/>
      <c r="B115" s="19"/>
    </row>
    <row r="116" spans="1:2" ht="14.25" x14ac:dyDescent="0.2">
      <c r="A116" s="19"/>
      <c r="B116" s="19"/>
    </row>
    <row r="117" spans="1:2" ht="14.25" x14ac:dyDescent="0.2">
      <c r="A117" s="19"/>
      <c r="B117" s="19"/>
    </row>
    <row r="118" spans="1:2" ht="14.25" x14ac:dyDescent="0.2">
      <c r="A118" s="19"/>
      <c r="B118" s="19"/>
    </row>
    <row r="119" spans="1:2" ht="14.25" x14ac:dyDescent="0.2">
      <c r="A119" s="19"/>
      <c r="B119" s="19"/>
    </row>
    <row r="120" spans="1:2" ht="14.25" x14ac:dyDescent="0.2">
      <c r="A120" s="19"/>
      <c r="B120" s="19"/>
    </row>
    <row r="121" spans="1:2" ht="14.25" x14ac:dyDescent="0.2">
      <c r="A121" s="19"/>
      <c r="B121" s="19"/>
    </row>
    <row r="122" spans="1:2" ht="14.25" x14ac:dyDescent="0.2">
      <c r="A122" s="19"/>
      <c r="B122" s="19"/>
    </row>
    <row r="123" spans="1:2" ht="14.25" x14ac:dyDescent="0.2">
      <c r="A123" s="19"/>
      <c r="B123" s="19"/>
    </row>
    <row r="124" spans="1:2" ht="14.25" x14ac:dyDescent="0.2">
      <c r="A124" s="19"/>
      <c r="B124" s="19"/>
    </row>
    <row r="125" spans="1:2" ht="14.25" x14ac:dyDescent="0.2">
      <c r="A125" s="19"/>
      <c r="B125" s="19"/>
    </row>
    <row r="126" spans="1:2" ht="14.25" x14ac:dyDescent="0.2">
      <c r="A126" s="19"/>
      <c r="B126" s="19"/>
    </row>
    <row r="127" spans="1:2" ht="14.25" x14ac:dyDescent="0.2">
      <c r="A127" s="19"/>
      <c r="B127" s="19"/>
    </row>
    <row r="128" spans="1:2" ht="14.25" x14ac:dyDescent="0.2">
      <c r="A128" s="19"/>
      <c r="B128" s="19"/>
    </row>
    <row r="129" spans="1:2" ht="14.25" x14ac:dyDescent="0.2">
      <c r="A129" s="19"/>
      <c r="B129" s="19"/>
    </row>
    <row r="130" spans="1:2" ht="14.25" x14ac:dyDescent="0.2">
      <c r="A130" s="19"/>
      <c r="B130" s="19"/>
    </row>
    <row r="131" spans="1:2" ht="14.25" x14ac:dyDescent="0.2">
      <c r="A131" s="19"/>
      <c r="B131" s="19"/>
    </row>
    <row r="132" spans="1:2" ht="14.25" x14ac:dyDescent="0.2">
      <c r="A132" s="19"/>
      <c r="B132" s="19"/>
    </row>
    <row r="133" spans="1:2" ht="14.25" x14ac:dyDescent="0.2">
      <c r="A133" s="19"/>
      <c r="B133" s="19"/>
    </row>
    <row r="134" spans="1:2" ht="14.25" x14ac:dyDescent="0.2">
      <c r="A134" s="19"/>
      <c r="B134" s="19"/>
    </row>
    <row r="135" spans="1:2" ht="14.25" x14ac:dyDescent="0.2">
      <c r="A135" s="19"/>
      <c r="B135" s="19"/>
    </row>
    <row r="136" spans="1:2" ht="14.25" x14ac:dyDescent="0.2">
      <c r="A136" s="19"/>
      <c r="B136" s="19"/>
    </row>
    <row r="137" spans="1:2" ht="14.25" x14ac:dyDescent="0.2">
      <c r="A137" s="19"/>
      <c r="B137" s="19"/>
    </row>
    <row r="138" spans="1:2" ht="14.25" x14ac:dyDescent="0.2">
      <c r="A138" s="19"/>
      <c r="B138" s="19"/>
    </row>
    <row r="139" spans="1:2" ht="14.25" x14ac:dyDescent="0.2">
      <c r="A139" s="19"/>
      <c r="B139" s="19"/>
    </row>
    <row r="140" spans="1:2" ht="14.25" x14ac:dyDescent="0.2">
      <c r="A140" s="19"/>
      <c r="B140" s="19"/>
    </row>
    <row r="141" spans="1:2" ht="14.25" x14ac:dyDescent="0.2">
      <c r="A141" s="19"/>
      <c r="B141" s="19"/>
    </row>
    <row r="142" spans="1:2" ht="14.25" x14ac:dyDescent="0.2">
      <c r="A142" s="19"/>
      <c r="B142" s="19"/>
    </row>
    <row r="143" spans="1:2" ht="14.25" x14ac:dyDescent="0.2">
      <c r="A143" s="19"/>
      <c r="B143" s="19"/>
    </row>
    <row r="144" spans="1:2" ht="14.25" x14ac:dyDescent="0.2">
      <c r="A144" s="19"/>
      <c r="B144" s="19"/>
    </row>
    <row r="145" spans="1:2" ht="14.25" x14ac:dyDescent="0.2">
      <c r="A145" s="19"/>
      <c r="B145" s="19"/>
    </row>
    <row r="146" spans="1:2" ht="14.25" x14ac:dyDescent="0.2">
      <c r="A146" s="19"/>
      <c r="B146" s="19"/>
    </row>
    <row r="147" spans="1:2" ht="14.25" x14ac:dyDescent="0.2">
      <c r="A147" s="19"/>
      <c r="B147" s="19"/>
    </row>
    <row r="148" spans="1:2" ht="14.25" x14ac:dyDescent="0.2">
      <c r="A148" s="19"/>
      <c r="B148" s="19"/>
    </row>
    <row r="149" spans="1:2" ht="14.25" x14ac:dyDescent="0.2">
      <c r="A149" s="19"/>
      <c r="B149" s="19"/>
    </row>
    <row r="150" spans="1:2" ht="14.25" x14ac:dyDescent="0.2">
      <c r="A150" s="19"/>
      <c r="B150" s="19"/>
    </row>
    <row r="151" spans="1:2" ht="14.25" x14ac:dyDescent="0.2">
      <c r="A151" s="19"/>
      <c r="B151" s="19"/>
    </row>
    <row r="152" spans="1:2" ht="14.25" x14ac:dyDescent="0.2">
      <c r="A152" s="19"/>
      <c r="B152" s="19"/>
    </row>
    <row r="153" spans="1:2" ht="14.25" x14ac:dyDescent="0.2">
      <c r="A153" s="19"/>
      <c r="B153" s="19"/>
    </row>
    <row r="154" spans="1:2" ht="14.25" x14ac:dyDescent="0.2">
      <c r="A154" s="19"/>
      <c r="B154" s="19"/>
    </row>
    <row r="155" spans="1:2" ht="14.25" x14ac:dyDescent="0.2">
      <c r="A155" s="19"/>
      <c r="B155" s="19"/>
    </row>
    <row r="156" spans="1:2" ht="14.25" x14ac:dyDescent="0.2">
      <c r="A156" s="19"/>
      <c r="B156" s="19"/>
    </row>
    <row r="157" spans="1:2" ht="14.25" x14ac:dyDescent="0.2">
      <c r="A157" s="19"/>
      <c r="B157" s="19"/>
    </row>
    <row r="158" spans="1:2" ht="14.25" x14ac:dyDescent="0.2">
      <c r="A158" s="19"/>
      <c r="B158" s="19"/>
    </row>
    <row r="159" spans="1:2" ht="14.25" x14ac:dyDescent="0.2">
      <c r="A159" s="19"/>
      <c r="B159" s="19"/>
    </row>
    <row r="160" spans="1:2" ht="14.25" x14ac:dyDescent="0.2">
      <c r="A160" s="19"/>
      <c r="B160" s="19"/>
    </row>
    <row r="161" spans="1:2" ht="14.25" x14ac:dyDescent="0.2">
      <c r="A161" s="19"/>
      <c r="B161" s="19"/>
    </row>
    <row r="162" spans="1:2" ht="14.25" x14ac:dyDescent="0.2">
      <c r="A162" s="19"/>
      <c r="B162" s="19"/>
    </row>
    <row r="163" spans="1:2" ht="14.25" x14ac:dyDescent="0.2">
      <c r="A163" s="19"/>
      <c r="B163" s="19"/>
    </row>
    <row r="164" spans="1:2" ht="14.25" x14ac:dyDescent="0.2">
      <c r="A164" s="19"/>
      <c r="B164" s="19"/>
    </row>
    <row r="165" spans="1:2" ht="14.25" x14ac:dyDescent="0.2">
      <c r="A165" s="19"/>
      <c r="B165" s="19"/>
    </row>
    <row r="166" spans="1:2" ht="14.25" x14ac:dyDescent="0.2">
      <c r="A166" s="19"/>
      <c r="B166" s="19"/>
    </row>
    <row r="167" spans="1:2" ht="14.25" x14ac:dyDescent="0.2">
      <c r="A167" s="19"/>
      <c r="B167" s="19"/>
    </row>
    <row r="168" spans="1:2" ht="14.25" x14ac:dyDescent="0.2">
      <c r="A168" s="19"/>
      <c r="B168" s="19"/>
    </row>
    <row r="169" spans="1:2" ht="14.25" x14ac:dyDescent="0.2">
      <c r="A169" s="19"/>
      <c r="B169" s="19"/>
    </row>
    <row r="170" spans="1:2" ht="14.25" x14ac:dyDescent="0.2">
      <c r="A170" s="19"/>
      <c r="B170" s="19"/>
    </row>
    <row r="171" spans="1:2" ht="14.25" x14ac:dyDescent="0.2">
      <c r="A171" s="19"/>
      <c r="B171" s="19"/>
    </row>
    <row r="172" spans="1:2" ht="14.25" x14ac:dyDescent="0.2">
      <c r="A172" s="19"/>
      <c r="B172" s="19"/>
    </row>
    <row r="173" spans="1:2" ht="14.25" x14ac:dyDescent="0.2">
      <c r="A173" s="19"/>
      <c r="B173" s="19"/>
    </row>
    <row r="174" spans="1:2" ht="14.25" x14ac:dyDescent="0.2">
      <c r="A174" s="19"/>
      <c r="B174" s="19"/>
    </row>
    <row r="175" spans="1:2" ht="14.25" x14ac:dyDescent="0.2">
      <c r="A175" s="19"/>
      <c r="B175" s="19"/>
    </row>
    <row r="176" spans="1:2" ht="14.25" x14ac:dyDescent="0.2">
      <c r="A176" s="19"/>
      <c r="B176" s="19"/>
    </row>
    <row r="177" spans="1:2" ht="14.25" x14ac:dyDescent="0.2">
      <c r="A177" s="19"/>
      <c r="B177" s="19"/>
    </row>
    <row r="178" spans="1:2" ht="14.25" x14ac:dyDescent="0.2">
      <c r="A178" s="19"/>
      <c r="B178" s="19"/>
    </row>
    <row r="179" spans="1:2" ht="14.25" x14ac:dyDescent="0.2">
      <c r="A179" s="19"/>
      <c r="B179" s="19"/>
    </row>
    <row r="180" spans="1:2" ht="14.25" x14ac:dyDescent="0.2">
      <c r="A180" s="19"/>
      <c r="B180" s="19"/>
    </row>
    <row r="181" spans="1:2" ht="14.25" x14ac:dyDescent="0.2">
      <c r="A181" s="19"/>
      <c r="B181" s="19"/>
    </row>
    <row r="182" spans="1:2" ht="14.25" x14ac:dyDescent="0.2">
      <c r="A182" s="19"/>
      <c r="B182" s="19"/>
    </row>
    <row r="183" spans="1:2" ht="14.25" x14ac:dyDescent="0.2">
      <c r="A183" s="19"/>
      <c r="B183" s="19"/>
    </row>
    <row r="184" spans="1:2" ht="14.25" x14ac:dyDescent="0.2">
      <c r="A184" s="19"/>
      <c r="B184" s="19"/>
    </row>
    <row r="185" spans="1:2" ht="14.25" x14ac:dyDescent="0.2">
      <c r="A185" s="19"/>
      <c r="B185" s="19"/>
    </row>
    <row r="186" spans="1:2" ht="14.25" x14ac:dyDescent="0.2">
      <c r="A186" s="19"/>
      <c r="B186" s="19"/>
    </row>
    <row r="187" spans="1:2" ht="14.25" x14ac:dyDescent="0.2">
      <c r="A187" s="19"/>
      <c r="B187" s="19"/>
    </row>
    <row r="188" spans="1:2" ht="14.25" x14ac:dyDescent="0.2">
      <c r="A188" s="19"/>
      <c r="B188" s="19"/>
    </row>
    <row r="189" spans="1:2" ht="14.25" x14ac:dyDescent="0.2">
      <c r="A189" s="19"/>
      <c r="B189" s="19"/>
    </row>
    <row r="190" spans="1:2" ht="14.25" x14ac:dyDescent="0.2">
      <c r="A190" s="19"/>
      <c r="B190" s="19"/>
    </row>
    <row r="191" spans="1:2" ht="14.25" x14ac:dyDescent="0.2">
      <c r="A191" s="19"/>
      <c r="B191" s="19"/>
    </row>
    <row r="192" spans="1:2" ht="14.25" x14ac:dyDescent="0.2">
      <c r="A192" s="19"/>
      <c r="B192" s="19"/>
    </row>
    <row r="193" spans="1:2" ht="14.25" x14ac:dyDescent="0.2">
      <c r="A193" s="19"/>
      <c r="B193" s="19"/>
    </row>
    <row r="194" spans="1:2" ht="14.25" x14ac:dyDescent="0.2">
      <c r="A194" s="19"/>
      <c r="B194" s="19"/>
    </row>
    <row r="195" spans="1:2" ht="14.25" x14ac:dyDescent="0.2">
      <c r="A195" s="19"/>
      <c r="B195" s="19"/>
    </row>
    <row r="196" spans="1:2" ht="14.25" x14ac:dyDescent="0.2">
      <c r="A196" s="19"/>
      <c r="B196" s="19"/>
    </row>
    <row r="197" spans="1:2" ht="14.25" x14ac:dyDescent="0.2">
      <c r="A197" s="19"/>
      <c r="B197" s="19"/>
    </row>
    <row r="198" spans="1:2" ht="14.25" x14ac:dyDescent="0.2">
      <c r="A198" s="19"/>
      <c r="B198" s="19"/>
    </row>
    <row r="199" spans="1:2" ht="14.25" x14ac:dyDescent="0.2">
      <c r="A199" s="19"/>
      <c r="B199" s="19"/>
    </row>
    <row r="200" spans="1:2" ht="14.25" x14ac:dyDescent="0.2">
      <c r="A200" s="19"/>
      <c r="B200" s="19"/>
    </row>
    <row r="201" spans="1:2" ht="14.25" x14ac:dyDescent="0.2">
      <c r="A201" s="19"/>
      <c r="B201" s="19"/>
    </row>
    <row r="202" spans="1:2" ht="14.25" x14ac:dyDescent="0.2">
      <c r="A202" s="19"/>
      <c r="B202" s="19"/>
    </row>
    <row r="203" spans="1:2" ht="14.25" x14ac:dyDescent="0.2">
      <c r="A203" s="19"/>
      <c r="B203" s="19"/>
    </row>
    <row r="204" spans="1:2" ht="14.25" x14ac:dyDescent="0.2">
      <c r="A204" s="19"/>
      <c r="B204" s="19"/>
    </row>
    <row r="205" spans="1:2" ht="14.25" x14ac:dyDescent="0.2">
      <c r="A205" s="19"/>
      <c r="B205" s="19"/>
    </row>
    <row r="206" spans="1:2" ht="14.25" x14ac:dyDescent="0.2">
      <c r="A206" s="19"/>
      <c r="B206" s="19"/>
    </row>
    <row r="207" spans="1:2" ht="14.25" x14ac:dyDescent="0.2">
      <c r="A207" s="19"/>
      <c r="B207" s="19"/>
    </row>
    <row r="208" spans="1:2" ht="14.25" x14ac:dyDescent="0.2">
      <c r="A208" s="19"/>
      <c r="B208" s="19"/>
    </row>
    <row r="209" spans="1:2" ht="14.25" x14ac:dyDescent="0.2">
      <c r="A209" s="19"/>
      <c r="B209" s="19"/>
    </row>
    <row r="210" spans="1:2" ht="14.25" x14ac:dyDescent="0.2">
      <c r="A210" s="19"/>
      <c r="B210" s="19"/>
    </row>
    <row r="211" spans="1:2" ht="14.25" x14ac:dyDescent="0.2">
      <c r="A211" s="19"/>
      <c r="B211" s="19"/>
    </row>
    <row r="212" spans="1:2" ht="14.25" x14ac:dyDescent="0.2">
      <c r="A212" s="19"/>
      <c r="B212" s="19"/>
    </row>
    <row r="213" spans="1:2" ht="14.25" x14ac:dyDescent="0.2">
      <c r="A213" s="19"/>
      <c r="B213" s="19"/>
    </row>
    <row r="214" spans="1:2" ht="14.25" x14ac:dyDescent="0.2">
      <c r="A214" s="19"/>
      <c r="B214" s="19"/>
    </row>
    <row r="215" spans="1:2" ht="14.25" x14ac:dyDescent="0.2">
      <c r="A215" s="19"/>
      <c r="B215" s="19"/>
    </row>
    <row r="216" spans="1:2" ht="14.25" x14ac:dyDescent="0.2">
      <c r="A216" s="19"/>
      <c r="B216" s="19"/>
    </row>
    <row r="217" spans="1:2" ht="14.25" x14ac:dyDescent="0.2">
      <c r="A217" s="19"/>
      <c r="B217" s="19"/>
    </row>
    <row r="218" spans="1:2" ht="14.25" x14ac:dyDescent="0.2">
      <c r="A218" s="19"/>
      <c r="B218" s="19"/>
    </row>
    <row r="219" spans="1:2" ht="14.25" x14ac:dyDescent="0.2">
      <c r="A219" s="19"/>
      <c r="B219" s="19"/>
    </row>
    <row r="220" spans="1:2" ht="14.25" x14ac:dyDescent="0.2">
      <c r="A220" s="19"/>
      <c r="B220" s="19"/>
    </row>
    <row r="221" spans="1:2" ht="14.25" x14ac:dyDescent="0.2">
      <c r="A221" s="19"/>
      <c r="B221" s="19"/>
    </row>
    <row r="222" spans="1:2" ht="14.25" x14ac:dyDescent="0.2">
      <c r="A222" s="19"/>
      <c r="B222" s="19"/>
    </row>
    <row r="223" spans="1:2" ht="14.25" x14ac:dyDescent="0.2">
      <c r="A223" s="19"/>
      <c r="B223" s="19"/>
    </row>
    <row r="224" spans="1:2" ht="14.25" x14ac:dyDescent="0.2">
      <c r="A224" s="19"/>
      <c r="B224" s="19"/>
    </row>
    <row r="225" spans="1:2" ht="14.25" x14ac:dyDescent="0.2">
      <c r="A225" s="19"/>
      <c r="B225" s="19"/>
    </row>
    <row r="226" spans="1:2" ht="14.25" x14ac:dyDescent="0.2">
      <c r="A226" s="19"/>
      <c r="B226" s="19"/>
    </row>
    <row r="227" spans="1:2" ht="14.25" x14ac:dyDescent="0.2">
      <c r="A227" s="19"/>
      <c r="B227" s="19"/>
    </row>
    <row r="228" spans="1:2" ht="14.25" x14ac:dyDescent="0.2">
      <c r="A228" s="19"/>
      <c r="B228" s="19"/>
    </row>
    <row r="229" spans="1:2" ht="14.25" x14ac:dyDescent="0.2">
      <c r="A229" s="19"/>
      <c r="B229" s="19"/>
    </row>
    <row r="230" spans="1:2" ht="14.25" x14ac:dyDescent="0.2">
      <c r="A230" s="19"/>
      <c r="B230" s="19"/>
    </row>
    <row r="231" spans="1:2" ht="14.25" x14ac:dyDescent="0.2">
      <c r="A231" s="19"/>
      <c r="B231" s="19"/>
    </row>
    <row r="232" spans="1:2" ht="14.25" x14ac:dyDescent="0.2">
      <c r="A232" s="19"/>
      <c r="B232" s="19"/>
    </row>
  </sheetData>
  <mergeCells count="6">
    <mergeCell ref="F2:F3"/>
    <mergeCell ref="A2:A3"/>
    <mergeCell ref="B2:B3"/>
    <mergeCell ref="D2:D3"/>
    <mergeCell ref="C2:C3"/>
    <mergeCell ref="E2:E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83" fitToHeight="0" orientation="portrait" horizontalDpi="4294967294" r:id="rId1"/>
  <headerFooter alignWithMargins="0">
    <oddHeader>&amp;C&amp;"Garamond,Félkövér"&amp;12 22/2017. (IX.15.) számú költségvetési rendelethez
ZALAKAROS VÁROS ÉS KÖLTSÉGVETÉSI SZERVEI  
2017. ÉVI BEVÉTELEI FORRÁSONKÉNT
 &amp;R&amp;A
&amp;P.oldal
forintban</oddHeader>
  </headerFooter>
  <rowBreaks count="1" manualBreakCount="1">
    <brk id="4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B89"/>
  <sheetViews>
    <sheetView view="pageBreakPreview" topLeftCell="A49" zoomScale="60" zoomScaleNormal="75" workbookViewId="0">
      <selection activeCell="L53" sqref="L53"/>
    </sheetView>
  </sheetViews>
  <sheetFormatPr defaultRowHeight="12.75" x14ac:dyDescent="0.2"/>
  <cols>
    <col min="1" max="1" width="6.7109375" style="295" customWidth="1"/>
    <col min="2" max="2" width="13.28515625" style="295" customWidth="1"/>
    <col min="3" max="3" width="53.42578125" style="295" bestFit="1" customWidth="1"/>
    <col min="4" max="4" width="15.5703125" style="295" customWidth="1"/>
    <col min="5" max="6" width="16.42578125" style="295" customWidth="1"/>
    <col min="7" max="7" width="13.5703125" style="295" customWidth="1"/>
    <col min="8" max="8" width="15.7109375" style="295" customWidth="1"/>
    <col min="9" max="9" width="15" style="295" customWidth="1"/>
    <col min="10" max="12" width="15.7109375" style="295" customWidth="1"/>
    <col min="13" max="13" width="11.5703125" style="295" customWidth="1"/>
    <col min="14" max="14" width="10.85546875" style="295" customWidth="1"/>
    <col min="15" max="15" width="10.42578125" style="295" customWidth="1"/>
    <col min="16" max="16" width="16.42578125" style="295" customWidth="1"/>
    <col min="17" max="18" width="16" style="295" customWidth="1"/>
    <col min="19" max="21" width="15.42578125" style="295" customWidth="1"/>
    <col min="22" max="23" width="12.85546875" style="295" customWidth="1"/>
    <col min="24" max="24" width="14.140625" style="295" customWidth="1"/>
    <col min="25" max="26" width="12.7109375" style="295" customWidth="1"/>
    <col min="27" max="27" width="14" style="295" customWidth="1"/>
    <col min="28" max="28" width="6.28515625" style="295" customWidth="1"/>
    <col min="29" max="29" width="12.5703125" style="295" customWidth="1"/>
    <col min="30" max="30" width="52.42578125" style="295" customWidth="1"/>
    <col min="31" max="31" width="14" style="295" customWidth="1"/>
    <col min="32" max="32" width="14.7109375" style="295" customWidth="1"/>
    <col min="33" max="33" width="13.42578125" style="295" customWidth="1"/>
    <col min="34" max="36" width="13.7109375" style="295" customWidth="1"/>
    <col min="37" max="37" width="11" style="295" customWidth="1"/>
    <col min="38" max="38" width="12.28515625" style="295" customWidth="1"/>
    <col min="39" max="39" width="14.140625" style="295" customWidth="1"/>
    <col min="40" max="41" width="12.5703125" style="295" customWidth="1"/>
    <col min="42" max="42" width="10" style="295" customWidth="1"/>
    <col min="43" max="44" width="12.42578125" style="295" customWidth="1"/>
    <col min="45" max="45" width="9.85546875" style="295" customWidth="1"/>
    <col min="46" max="46" width="16.140625" style="295" customWidth="1"/>
    <col min="47" max="48" width="17" style="295" customWidth="1"/>
    <col min="49" max="51" width="14.140625" style="295" customWidth="1"/>
    <col min="52" max="52" width="18.85546875" style="295" customWidth="1"/>
    <col min="53" max="53" width="19.5703125" style="295" customWidth="1"/>
    <col min="54" max="54" width="18" style="295" customWidth="1"/>
    <col min="55" max="287" width="9.140625" style="295"/>
    <col min="288" max="288" width="9.5703125" style="295" customWidth="1"/>
    <col min="289" max="289" width="53.42578125" style="295" bestFit="1" customWidth="1"/>
    <col min="290" max="290" width="17.140625" style="295" customWidth="1"/>
    <col min="291" max="291" width="13.5703125" style="295" customWidth="1"/>
    <col min="292" max="292" width="15.7109375" style="295" customWidth="1"/>
    <col min="293" max="293" width="14.7109375" style="295" customWidth="1"/>
    <col min="294" max="294" width="16" style="295" customWidth="1"/>
    <col min="295" max="295" width="15.42578125" style="295" customWidth="1"/>
    <col min="296" max="296" width="12.85546875" style="295" customWidth="1"/>
    <col min="297" max="297" width="12.7109375" style="295" customWidth="1"/>
    <col min="298" max="298" width="6.28515625" style="295" customWidth="1"/>
    <col min="299" max="299" width="11.28515625" style="295" customWidth="1"/>
    <col min="300" max="300" width="52.42578125" style="295" customWidth="1"/>
    <col min="301" max="301" width="12.28515625" style="295" customWidth="1"/>
    <col min="302" max="302" width="13.7109375" style="295" customWidth="1"/>
    <col min="303" max="303" width="11" style="295" customWidth="1"/>
    <col min="304" max="304" width="12.5703125" style="295" customWidth="1"/>
    <col min="305" max="305" width="12.42578125" style="295" customWidth="1"/>
    <col min="306" max="306" width="17" style="295" customWidth="1"/>
    <col min="307" max="307" width="14.140625" style="295" customWidth="1"/>
    <col min="308" max="308" width="18.7109375" style="295" customWidth="1"/>
    <col min="309" max="543" width="9.140625" style="295"/>
    <col min="544" max="544" width="9.5703125" style="295" customWidth="1"/>
    <col min="545" max="545" width="53.42578125" style="295" bestFit="1" customWidth="1"/>
    <col min="546" max="546" width="17.140625" style="295" customWidth="1"/>
    <col min="547" max="547" width="13.5703125" style="295" customWidth="1"/>
    <col min="548" max="548" width="15.7109375" style="295" customWidth="1"/>
    <col min="549" max="549" width="14.7109375" style="295" customWidth="1"/>
    <col min="550" max="550" width="16" style="295" customWidth="1"/>
    <col min="551" max="551" width="15.42578125" style="295" customWidth="1"/>
    <col min="552" max="552" width="12.85546875" style="295" customWidth="1"/>
    <col min="553" max="553" width="12.7109375" style="295" customWidth="1"/>
    <col min="554" max="554" width="6.28515625" style="295" customWidth="1"/>
    <col min="555" max="555" width="11.28515625" style="295" customWidth="1"/>
    <col min="556" max="556" width="52.42578125" style="295" customWidth="1"/>
    <col min="557" max="557" width="12.28515625" style="295" customWidth="1"/>
    <col min="558" max="558" width="13.7109375" style="295" customWidth="1"/>
    <col min="559" max="559" width="11" style="295" customWidth="1"/>
    <col min="560" max="560" width="12.5703125" style="295" customWidth="1"/>
    <col min="561" max="561" width="12.42578125" style="295" customWidth="1"/>
    <col min="562" max="562" width="17" style="295" customWidth="1"/>
    <col min="563" max="563" width="14.140625" style="295" customWidth="1"/>
    <col min="564" max="564" width="18.7109375" style="295" customWidth="1"/>
    <col min="565" max="799" width="9.140625" style="295"/>
    <col min="800" max="800" width="9.5703125" style="295" customWidth="1"/>
    <col min="801" max="801" width="53.42578125" style="295" bestFit="1" customWidth="1"/>
    <col min="802" max="802" width="17.140625" style="295" customWidth="1"/>
    <col min="803" max="803" width="13.5703125" style="295" customWidth="1"/>
    <col min="804" max="804" width="15.7109375" style="295" customWidth="1"/>
    <col min="805" max="805" width="14.7109375" style="295" customWidth="1"/>
    <col min="806" max="806" width="16" style="295" customWidth="1"/>
    <col min="807" max="807" width="15.42578125" style="295" customWidth="1"/>
    <col min="808" max="808" width="12.85546875" style="295" customWidth="1"/>
    <col min="809" max="809" width="12.7109375" style="295" customWidth="1"/>
    <col min="810" max="810" width="6.28515625" style="295" customWidth="1"/>
    <col min="811" max="811" width="11.28515625" style="295" customWidth="1"/>
    <col min="812" max="812" width="52.42578125" style="295" customWidth="1"/>
    <col min="813" max="813" width="12.28515625" style="295" customWidth="1"/>
    <col min="814" max="814" width="13.7109375" style="295" customWidth="1"/>
    <col min="815" max="815" width="11" style="295" customWidth="1"/>
    <col min="816" max="816" width="12.5703125" style="295" customWidth="1"/>
    <col min="817" max="817" width="12.42578125" style="295" customWidth="1"/>
    <col min="818" max="818" width="17" style="295" customWidth="1"/>
    <col min="819" max="819" width="14.140625" style="295" customWidth="1"/>
    <col min="820" max="820" width="18.7109375" style="295" customWidth="1"/>
    <col min="821" max="1055" width="9.140625" style="295"/>
    <col min="1056" max="1056" width="9.5703125" style="295" customWidth="1"/>
    <col min="1057" max="1057" width="53.42578125" style="295" bestFit="1" customWidth="1"/>
    <col min="1058" max="1058" width="17.140625" style="295" customWidth="1"/>
    <col min="1059" max="1059" width="13.5703125" style="295" customWidth="1"/>
    <col min="1060" max="1060" width="15.7109375" style="295" customWidth="1"/>
    <col min="1061" max="1061" width="14.7109375" style="295" customWidth="1"/>
    <col min="1062" max="1062" width="16" style="295" customWidth="1"/>
    <col min="1063" max="1063" width="15.42578125" style="295" customWidth="1"/>
    <col min="1064" max="1064" width="12.85546875" style="295" customWidth="1"/>
    <col min="1065" max="1065" width="12.7109375" style="295" customWidth="1"/>
    <col min="1066" max="1066" width="6.28515625" style="295" customWidth="1"/>
    <col min="1067" max="1067" width="11.28515625" style="295" customWidth="1"/>
    <col min="1068" max="1068" width="52.42578125" style="295" customWidth="1"/>
    <col min="1069" max="1069" width="12.28515625" style="295" customWidth="1"/>
    <col min="1070" max="1070" width="13.7109375" style="295" customWidth="1"/>
    <col min="1071" max="1071" width="11" style="295" customWidth="1"/>
    <col min="1072" max="1072" width="12.5703125" style="295" customWidth="1"/>
    <col min="1073" max="1073" width="12.42578125" style="295" customWidth="1"/>
    <col min="1074" max="1074" width="17" style="295" customWidth="1"/>
    <col min="1075" max="1075" width="14.140625" style="295" customWidth="1"/>
    <col min="1076" max="1076" width="18.7109375" style="295" customWidth="1"/>
    <col min="1077" max="1311" width="9.140625" style="295"/>
    <col min="1312" max="1312" width="9.5703125" style="295" customWidth="1"/>
    <col min="1313" max="1313" width="53.42578125" style="295" bestFit="1" customWidth="1"/>
    <col min="1314" max="1314" width="17.140625" style="295" customWidth="1"/>
    <col min="1315" max="1315" width="13.5703125" style="295" customWidth="1"/>
    <col min="1316" max="1316" width="15.7109375" style="295" customWidth="1"/>
    <col min="1317" max="1317" width="14.7109375" style="295" customWidth="1"/>
    <col min="1318" max="1318" width="16" style="295" customWidth="1"/>
    <col min="1319" max="1319" width="15.42578125" style="295" customWidth="1"/>
    <col min="1320" max="1320" width="12.85546875" style="295" customWidth="1"/>
    <col min="1321" max="1321" width="12.7109375" style="295" customWidth="1"/>
    <col min="1322" max="1322" width="6.28515625" style="295" customWidth="1"/>
    <col min="1323" max="1323" width="11.28515625" style="295" customWidth="1"/>
    <col min="1324" max="1324" width="52.42578125" style="295" customWidth="1"/>
    <col min="1325" max="1325" width="12.28515625" style="295" customWidth="1"/>
    <col min="1326" max="1326" width="13.7109375" style="295" customWidth="1"/>
    <col min="1327" max="1327" width="11" style="295" customWidth="1"/>
    <col min="1328" max="1328" width="12.5703125" style="295" customWidth="1"/>
    <col min="1329" max="1329" width="12.42578125" style="295" customWidth="1"/>
    <col min="1330" max="1330" width="17" style="295" customWidth="1"/>
    <col min="1331" max="1331" width="14.140625" style="295" customWidth="1"/>
    <col min="1332" max="1332" width="18.7109375" style="295" customWidth="1"/>
    <col min="1333" max="1567" width="9.140625" style="295"/>
    <col min="1568" max="1568" width="9.5703125" style="295" customWidth="1"/>
    <col min="1569" max="1569" width="53.42578125" style="295" bestFit="1" customWidth="1"/>
    <col min="1570" max="1570" width="17.140625" style="295" customWidth="1"/>
    <col min="1571" max="1571" width="13.5703125" style="295" customWidth="1"/>
    <col min="1572" max="1572" width="15.7109375" style="295" customWidth="1"/>
    <col min="1573" max="1573" width="14.7109375" style="295" customWidth="1"/>
    <col min="1574" max="1574" width="16" style="295" customWidth="1"/>
    <col min="1575" max="1575" width="15.42578125" style="295" customWidth="1"/>
    <col min="1576" max="1576" width="12.85546875" style="295" customWidth="1"/>
    <col min="1577" max="1577" width="12.7109375" style="295" customWidth="1"/>
    <col min="1578" max="1578" width="6.28515625" style="295" customWidth="1"/>
    <col min="1579" max="1579" width="11.28515625" style="295" customWidth="1"/>
    <col min="1580" max="1580" width="52.42578125" style="295" customWidth="1"/>
    <col min="1581" max="1581" width="12.28515625" style="295" customWidth="1"/>
    <col min="1582" max="1582" width="13.7109375" style="295" customWidth="1"/>
    <col min="1583" max="1583" width="11" style="295" customWidth="1"/>
    <col min="1584" max="1584" width="12.5703125" style="295" customWidth="1"/>
    <col min="1585" max="1585" width="12.42578125" style="295" customWidth="1"/>
    <col min="1586" max="1586" width="17" style="295" customWidth="1"/>
    <col min="1587" max="1587" width="14.140625" style="295" customWidth="1"/>
    <col min="1588" max="1588" width="18.7109375" style="295" customWidth="1"/>
    <col min="1589" max="1823" width="9.140625" style="295"/>
    <col min="1824" max="1824" width="9.5703125" style="295" customWidth="1"/>
    <col min="1825" max="1825" width="53.42578125" style="295" bestFit="1" customWidth="1"/>
    <col min="1826" max="1826" width="17.140625" style="295" customWidth="1"/>
    <col min="1827" max="1827" width="13.5703125" style="295" customWidth="1"/>
    <col min="1828" max="1828" width="15.7109375" style="295" customWidth="1"/>
    <col min="1829" max="1829" width="14.7109375" style="295" customWidth="1"/>
    <col min="1830" max="1830" width="16" style="295" customWidth="1"/>
    <col min="1831" max="1831" width="15.42578125" style="295" customWidth="1"/>
    <col min="1832" max="1832" width="12.85546875" style="295" customWidth="1"/>
    <col min="1833" max="1833" width="12.7109375" style="295" customWidth="1"/>
    <col min="1834" max="1834" width="6.28515625" style="295" customWidth="1"/>
    <col min="1835" max="1835" width="11.28515625" style="295" customWidth="1"/>
    <col min="1836" max="1836" width="52.42578125" style="295" customWidth="1"/>
    <col min="1837" max="1837" width="12.28515625" style="295" customWidth="1"/>
    <col min="1838" max="1838" width="13.7109375" style="295" customWidth="1"/>
    <col min="1839" max="1839" width="11" style="295" customWidth="1"/>
    <col min="1840" max="1840" width="12.5703125" style="295" customWidth="1"/>
    <col min="1841" max="1841" width="12.42578125" style="295" customWidth="1"/>
    <col min="1842" max="1842" width="17" style="295" customWidth="1"/>
    <col min="1843" max="1843" width="14.140625" style="295" customWidth="1"/>
    <col min="1844" max="1844" width="18.7109375" style="295" customWidth="1"/>
    <col min="1845" max="2079" width="9.140625" style="295"/>
    <col min="2080" max="2080" width="9.5703125" style="295" customWidth="1"/>
    <col min="2081" max="2081" width="53.42578125" style="295" bestFit="1" customWidth="1"/>
    <col min="2082" max="2082" width="17.140625" style="295" customWidth="1"/>
    <col min="2083" max="2083" width="13.5703125" style="295" customWidth="1"/>
    <col min="2084" max="2084" width="15.7109375" style="295" customWidth="1"/>
    <col min="2085" max="2085" width="14.7109375" style="295" customWidth="1"/>
    <col min="2086" max="2086" width="16" style="295" customWidth="1"/>
    <col min="2087" max="2087" width="15.42578125" style="295" customWidth="1"/>
    <col min="2088" max="2088" width="12.85546875" style="295" customWidth="1"/>
    <col min="2089" max="2089" width="12.7109375" style="295" customWidth="1"/>
    <col min="2090" max="2090" width="6.28515625" style="295" customWidth="1"/>
    <col min="2091" max="2091" width="11.28515625" style="295" customWidth="1"/>
    <col min="2092" max="2092" width="52.42578125" style="295" customWidth="1"/>
    <col min="2093" max="2093" width="12.28515625" style="295" customWidth="1"/>
    <col min="2094" max="2094" width="13.7109375" style="295" customWidth="1"/>
    <col min="2095" max="2095" width="11" style="295" customWidth="1"/>
    <col min="2096" max="2096" width="12.5703125" style="295" customWidth="1"/>
    <col min="2097" max="2097" width="12.42578125" style="295" customWidth="1"/>
    <col min="2098" max="2098" width="17" style="295" customWidth="1"/>
    <col min="2099" max="2099" width="14.140625" style="295" customWidth="1"/>
    <col min="2100" max="2100" width="18.7109375" style="295" customWidth="1"/>
    <col min="2101" max="2335" width="9.140625" style="295"/>
    <col min="2336" max="2336" width="9.5703125" style="295" customWidth="1"/>
    <col min="2337" max="2337" width="53.42578125" style="295" bestFit="1" customWidth="1"/>
    <col min="2338" max="2338" width="17.140625" style="295" customWidth="1"/>
    <col min="2339" max="2339" width="13.5703125" style="295" customWidth="1"/>
    <col min="2340" max="2340" width="15.7109375" style="295" customWidth="1"/>
    <col min="2341" max="2341" width="14.7109375" style="295" customWidth="1"/>
    <col min="2342" max="2342" width="16" style="295" customWidth="1"/>
    <col min="2343" max="2343" width="15.42578125" style="295" customWidth="1"/>
    <col min="2344" max="2344" width="12.85546875" style="295" customWidth="1"/>
    <col min="2345" max="2345" width="12.7109375" style="295" customWidth="1"/>
    <col min="2346" max="2346" width="6.28515625" style="295" customWidth="1"/>
    <col min="2347" max="2347" width="11.28515625" style="295" customWidth="1"/>
    <col min="2348" max="2348" width="52.42578125" style="295" customWidth="1"/>
    <col min="2349" max="2349" width="12.28515625" style="295" customWidth="1"/>
    <col min="2350" max="2350" width="13.7109375" style="295" customWidth="1"/>
    <col min="2351" max="2351" width="11" style="295" customWidth="1"/>
    <col min="2352" max="2352" width="12.5703125" style="295" customWidth="1"/>
    <col min="2353" max="2353" width="12.42578125" style="295" customWidth="1"/>
    <col min="2354" max="2354" width="17" style="295" customWidth="1"/>
    <col min="2355" max="2355" width="14.140625" style="295" customWidth="1"/>
    <col min="2356" max="2356" width="18.7109375" style="295" customWidth="1"/>
    <col min="2357" max="2591" width="9.140625" style="295"/>
    <col min="2592" max="2592" width="9.5703125" style="295" customWidth="1"/>
    <col min="2593" max="2593" width="53.42578125" style="295" bestFit="1" customWidth="1"/>
    <col min="2594" max="2594" width="17.140625" style="295" customWidth="1"/>
    <col min="2595" max="2595" width="13.5703125" style="295" customWidth="1"/>
    <col min="2596" max="2596" width="15.7109375" style="295" customWidth="1"/>
    <col min="2597" max="2597" width="14.7109375" style="295" customWidth="1"/>
    <col min="2598" max="2598" width="16" style="295" customWidth="1"/>
    <col min="2599" max="2599" width="15.42578125" style="295" customWidth="1"/>
    <col min="2600" max="2600" width="12.85546875" style="295" customWidth="1"/>
    <col min="2601" max="2601" width="12.7109375" style="295" customWidth="1"/>
    <col min="2602" max="2602" width="6.28515625" style="295" customWidth="1"/>
    <col min="2603" max="2603" width="11.28515625" style="295" customWidth="1"/>
    <col min="2604" max="2604" width="52.42578125" style="295" customWidth="1"/>
    <col min="2605" max="2605" width="12.28515625" style="295" customWidth="1"/>
    <col min="2606" max="2606" width="13.7109375" style="295" customWidth="1"/>
    <col min="2607" max="2607" width="11" style="295" customWidth="1"/>
    <col min="2608" max="2608" width="12.5703125" style="295" customWidth="1"/>
    <col min="2609" max="2609" width="12.42578125" style="295" customWidth="1"/>
    <col min="2610" max="2610" width="17" style="295" customWidth="1"/>
    <col min="2611" max="2611" width="14.140625" style="295" customWidth="1"/>
    <col min="2612" max="2612" width="18.7109375" style="295" customWidth="1"/>
    <col min="2613" max="2847" width="9.140625" style="295"/>
    <col min="2848" max="2848" width="9.5703125" style="295" customWidth="1"/>
    <col min="2849" max="2849" width="53.42578125" style="295" bestFit="1" customWidth="1"/>
    <col min="2850" max="2850" width="17.140625" style="295" customWidth="1"/>
    <col min="2851" max="2851" width="13.5703125" style="295" customWidth="1"/>
    <col min="2852" max="2852" width="15.7109375" style="295" customWidth="1"/>
    <col min="2853" max="2853" width="14.7109375" style="295" customWidth="1"/>
    <col min="2854" max="2854" width="16" style="295" customWidth="1"/>
    <col min="2855" max="2855" width="15.42578125" style="295" customWidth="1"/>
    <col min="2856" max="2856" width="12.85546875" style="295" customWidth="1"/>
    <col min="2857" max="2857" width="12.7109375" style="295" customWidth="1"/>
    <col min="2858" max="2858" width="6.28515625" style="295" customWidth="1"/>
    <col min="2859" max="2859" width="11.28515625" style="295" customWidth="1"/>
    <col min="2860" max="2860" width="52.42578125" style="295" customWidth="1"/>
    <col min="2861" max="2861" width="12.28515625" style="295" customWidth="1"/>
    <col min="2862" max="2862" width="13.7109375" style="295" customWidth="1"/>
    <col min="2863" max="2863" width="11" style="295" customWidth="1"/>
    <col min="2864" max="2864" width="12.5703125" style="295" customWidth="1"/>
    <col min="2865" max="2865" width="12.42578125" style="295" customWidth="1"/>
    <col min="2866" max="2866" width="17" style="295" customWidth="1"/>
    <col min="2867" max="2867" width="14.140625" style="295" customWidth="1"/>
    <col min="2868" max="2868" width="18.7109375" style="295" customWidth="1"/>
    <col min="2869" max="3103" width="9.140625" style="295"/>
    <col min="3104" max="3104" width="9.5703125" style="295" customWidth="1"/>
    <col min="3105" max="3105" width="53.42578125" style="295" bestFit="1" customWidth="1"/>
    <col min="3106" max="3106" width="17.140625" style="295" customWidth="1"/>
    <col min="3107" max="3107" width="13.5703125" style="295" customWidth="1"/>
    <col min="3108" max="3108" width="15.7109375" style="295" customWidth="1"/>
    <col min="3109" max="3109" width="14.7109375" style="295" customWidth="1"/>
    <col min="3110" max="3110" width="16" style="295" customWidth="1"/>
    <col min="3111" max="3111" width="15.42578125" style="295" customWidth="1"/>
    <col min="3112" max="3112" width="12.85546875" style="295" customWidth="1"/>
    <col min="3113" max="3113" width="12.7109375" style="295" customWidth="1"/>
    <col min="3114" max="3114" width="6.28515625" style="295" customWidth="1"/>
    <col min="3115" max="3115" width="11.28515625" style="295" customWidth="1"/>
    <col min="3116" max="3116" width="52.42578125" style="295" customWidth="1"/>
    <col min="3117" max="3117" width="12.28515625" style="295" customWidth="1"/>
    <col min="3118" max="3118" width="13.7109375" style="295" customWidth="1"/>
    <col min="3119" max="3119" width="11" style="295" customWidth="1"/>
    <col min="3120" max="3120" width="12.5703125" style="295" customWidth="1"/>
    <col min="3121" max="3121" width="12.42578125" style="295" customWidth="1"/>
    <col min="3122" max="3122" width="17" style="295" customWidth="1"/>
    <col min="3123" max="3123" width="14.140625" style="295" customWidth="1"/>
    <col min="3124" max="3124" width="18.7109375" style="295" customWidth="1"/>
    <col min="3125" max="3359" width="9.140625" style="295"/>
    <col min="3360" max="3360" width="9.5703125" style="295" customWidth="1"/>
    <col min="3361" max="3361" width="53.42578125" style="295" bestFit="1" customWidth="1"/>
    <col min="3362" max="3362" width="17.140625" style="295" customWidth="1"/>
    <col min="3363" max="3363" width="13.5703125" style="295" customWidth="1"/>
    <col min="3364" max="3364" width="15.7109375" style="295" customWidth="1"/>
    <col min="3365" max="3365" width="14.7109375" style="295" customWidth="1"/>
    <col min="3366" max="3366" width="16" style="295" customWidth="1"/>
    <col min="3367" max="3367" width="15.42578125" style="295" customWidth="1"/>
    <col min="3368" max="3368" width="12.85546875" style="295" customWidth="1"/>
    <col min="3369" max="3369" width="12.7109375" style="295" customWidth="1"/>
    <col min="3370" max="3370" width="6.28515625" style="295" customWidth="1"/>
    <col min="3371" max="3371" width="11.28515625" style="295" customWidth="1"/>
    <col min="3372" max="3372" width="52.42578125" style="295" customWidth="1"/>
    <col min="3373" max="3373" width="12.28515625" style="295" customWidth="1"/>
    <col min="3374" max="3374" width="13.7109375" style="295" customWidth="1"/>
    <col min="3375" max="3375" width="11" style="295" customWidth="1"/>
    <col min="3376" max="3376" width="12.5703125" style="295" customWidth="1"/>
    <col min="3377" max="3377" width="12.42578125" style="295" customWidth="1"/>
    <col min="3378" max="3378" width="17" style="295" customWidth="1"/>
    <col min="3379" max="3379" width="14.140625" style="295" customWidth="1"/>
    <col min="3380" max="3380" width="18.7109375" style="295" customWidth="1"/>
    <col min="3381" max="3615" width="9.140625" style="295"/>
    <col min="3616" max="3616" width="9.5703125" style="295" customWidth="1"/>
    <col min="3617" max="3617" width="53.42578125" style="295" bestFit="1" customWidth="1"/>
    <col min="3618" max="3618" width="17.140625" style="295" customWidth="1"/>
    <col min="3619" max="3619" width="13.5703125" style="295" customWidth="1"/>
    <col min="3620" max="3620" width="15.7109375" style="295" customWidth="1"/>
    <col min="3621" max="3621" width="14.7109375" style="295" customWidth="1"/>
    <col min="3622" max="3622" width="16" style="295" customWidth="1"/>
    <col min="3623" max="3623" width="15.42578125" style="295" customWidth="1"/>
    <col min="3624" max="3624" width="12.85546875" style="295" customWidth="1"/>
    <col min="3625" max="3625" width="12.7109375" style="295" customWidth="1"/>
    <col min="3626" max="3626" width="6.28515625" style="295" customWidth="1"/>
    <col min="3627" max="3627" width="11.28515625" style="295" customWidth="1"/>
    <col min="3628" max="3628" width="52.42578125" style="295" customWidth="1"/>
    <col min="3629" max="3629" width="12.28515625" style="295" customWidth="1"/>
    <col min="3630" max="3630" width="13.7109375" style="295" customWidth="1"/>
    <col min="3631" max="3631" width="11" style="295" customWidth="1"/>
    <col min="3632" max="3632" width="12.5703125" style="295" customWidth="1"/>
    <col min="3633" max="3633" width="12.42578125" style="295" customWidth="1"/>
    <col min="3634" max="3634" width="17" style="295" customWidth="1"/>
    <col min="3635" max="3635" width="14.140625" style="295" customWidth="1"/>
    <col min="3636" max="3636" width="18.7109375" style="295" customWidth="1"/>
    <col min="3637" max="3871" width="9.140625" style="295"/>
    <col min="3872" max="3872" width="9.5703125" style="295" customWidth="1"/>
    <col min="3873" max="3873" width="53.42578125" style="295" bestFit="1" customWidth="1"/>
    <col min="3874" max="3874" width="17.140625" style="295" customWidth="1"/>
    <col min="3875" max="3875" width="13.5703125" style="295" customWidth="1"/>
    <col min="3876" max="3876" width="15.7109375" style="295" customWidth="1"/>
    <col min="3877" max="3877" width="14.7109375" style="295" customWidth="1"/>
    <col min="3878" max="3878" width="16" style="295" customWidth="1"/>
    <col min="3879" max="3879" width="15.42578125" style="295" customWidth="1"/>
    <col min="3880" max="3880" width="12.85546875" style="295" customWidth="1"/>
    <col min="3881" max="3881" width="12.7109375" style="295" customWidth="1"/>
    <col min="3882" max="3882" width="6.28515625" style="295" customWidth="1"/>
    <col min="3883" max="3883" width="11.28515625" style="295" customWidth="1"/>
    <col min="3884" max="3884" width="52.42578125" style="295" customWidth="1"/>
    <col min="3885" max="3885" width="12.28515625" style="295" customWidth="1"/>
    <col min="3886" max="3886" width="13.7109375" style="295" customWidth="1"/>
    <col min="3887" max="3887" width="11" style="295" customWidth="1"/>
    <col min="3888" max="3888" width="12.5703125" style="295" customWidth="1"/>
    <col min="3889" max="3889" width="12.42578125" style="295" customWidth="1"/>
    <col min="3890" max="3890" width="17" style="295" customWidth="1"/>
    <col min="3891" max="3891" width="14.140625" style="295" customWidth="1"/>
    <col min="3892" max="3892" width="18.7109375" style="295" customWidth="1"/>
    <col min="3893" max="4127" width="9.140625" style="295"/>
    <col min="4128" max="4128" width="9.5703125" style="295" customWidth="1"/>
    <col min="4129" max="4129" width="53.42578125" style="295" bestFit="1" customWidth="1"/>
    <col min="4130" max="4130" width="17.140625" style="295" customWidth="1"/>
    <col min="4131" max="4131" width="13.5703125" style="295" customWidth="1"/>
    <col min="4132" max="4132" width="15.7109375" style="295" customWidth="1"/>
    <col min="4133" max="4133" width="14.7109375" style="295" customWidth="1"/>
    <col min="4134" max="4134" width="16" style="295" customWidth="1"/>
    <col min="4135" max="4135" width="15.42578125" style="295" customWidth="1"/>
    <col min="4136" max="4136" width="12.85546875" style="295" customWidth="1"/>
    <col min="4137" max="4137" width="12.7109375" style="295" customWidth="1"/>
    <col min="4138" max="4138" width="6.28515625" style="295" customWidth="1"/>
    <col min="4139" max="4139" width="11.28515625" style="295" customWidth="1"/>
    <col min="4140" max="4140" width="52.42578125" style="295" customWidth="1"/>
    <col min="4141" max="4141" width="12.28515625" style="295" customWidth="1"/>
    <col min="4142" max="4142" width="13.7109375" style="295" customWidth="1"/>
    <col min="4143" max="4143" width="11" style="295" customWidth="1"/>
    <col min="4144" max="4144" width="12.5703125" style="295" customWidth="1"/>
    <col min="4145" max="4145" width="12.42578125" style="295" customWidth="1"/>
    <col min="4146" max="4146" width="17" style="295" customWidth="1"/>
    <col min="4147" max="4147" width="14.140625" style="295" customWidth="1"/>
    <col min="4148" max="4148" width="18.7109375" style="295" customWidth="1"/>
    <col min="4149" max="4383" width="9.140625" style="295"/>
    <col min="4384" max="4384" width="9.5703125" style="295" customWidth="1"/>
    <col min="4385" max="4385" width="53.42578125" style="295" bestFit="1" customWidth="1"/>
    <col min="4386" max="4386" width="17.140625" style="295" customWidth="1"/>
    <col min="4387" max="4387" width="13.5703125" style="295" customWidth="1"/>
    <col min="4388" max="4388" width="15.7109375" style="295" customWidth="1"/>
    <col min="4389" max="4389" width="14.7109375" style="295" customWidth="1"/>
    <col min="4390" max="4390" width="16" style="295" customWidth="1"/>
    <col min="4391" max="4391" width="15.42578125" style="295" customWidth="1"/>
    <col min="4392" max="4392" width="12.85546875" style="295" customWidth="1"/>
    <col min="4393" max="4393" width="12.7109375" style="295" customWidth="1"/>
    <col min="4394" max="4394" width="6.28515625" style="295" customWidth="1"/>
    <col min="4395" max="4395" width="11.28515625" style="295" customWidth="1"/>
    <col min="4396" max="4396" width="52.42578125" style="295" customWidth="1"/>
    <col min="4397" max="4397" width="12.28515625" style="295" customWidth="1"/>
    <col min="4398" max="4398" width="13.7109375" style="295" customWidth="1"/>
    <col min="4399" max="4399" width="11" style="295" customWidth="1"/>
    <col min="4400" max="4400" width="12.5703125" style="295" customWidth="1"/>
    <col min="4401" max="4401" width="12.42578125" style="295" customWidth="1"/>
    <col min="4402" max="4402" width="17" style="295" customWidth="1"/>
    <col min="4403" max="4403" width="14.140625" style="295" customWidth="1"/>
    <col min="4404" max="4404" width="18.7109375" style="295" customWidth="1"/>
    <col min="4405" max="4639" width="9.140625" style="295"/>
    <col min="4640" max="4640" width="9.5703125" style="295" customWidth="1"/>
    <col min="4641" max="4641" width="53.42578125" style="295" bestFit="1" customWidth="1"/>
    <col min="4642" max="4642" width="17.140625" style="295" customWidth="1"/>
    <col min="4643" max="4643" width="13.5703125" style="295" customWidth="1"/>
    <col min="4644" max="4644" width="15.7109375" style="295" customWidth="1"/>
    <col min="4645" max="4645" width="14.7109375" style="295" customWidth="1"/>
    <col min="4646" max="4646" width="16" style="295" customWidth="1"/>
    <col min="4647" max="4647" width="15.42578125" style="295" customWidth="1"/>
    <col min="4648" max="4648" width="12.85546875" style="295" customWidth="1"/>
    <col min="4649" max="4649" width="12.7109375" style="295" customWidth="1"/>
    <col min="4650" max="4650" width="6.28515625" style="295" customWidth="1"/>
    <col min="4651" max="4651" width="11.28515625" style="295" customWidth="1"/>
    <col min="4652" max="4652" width="52.42578125" style="295" customWidth="1"/>
    <col min="4653" max="4653" width="12.28515625" style="295" customWidth="1"/>
    <col min="4654" max="4654" width="13.7109375" style="295" customWidth="1"/>
    <col min="4655" max="4655" width="11" style="295" customWidth="1"/>
    <col min="4656" max="4656" width="12.5703125" style="295" customWidth="1"/>
    <col min="4657" max="4657" width="12.42578125" style="295" customWidth="1"/>
    <col min="4658" max="4658" width="17" style="295" customWidth="1"/>
    <col min="4659" max="4659" width="14.140625" style="295" customWidth="1"/>
    <col min="4660" max="4660" width="18.7109375" style="295" customWidth="1"/>
    <col min="4661" max="4895" width="9.140625" style="295"/>
    <col min="4896" max="4896" width="9.5703125" style="295" customWidth="1"/>
    <col min="4897" max="4897" width="53.42578125" style="295" bestFit="1" customWidth="1"/>
    <col min="4898" max="4898" width="17.140625" style="295" customWidth="1"/>
    <col min="4899" max="4899" width="13.5703125" style="295" customWidth="1"/>
    <col min="4900" max="4900" width="15.7109375" style="295" customWidth="1"/>
    <col min="4901" max="4901" width="14.7109375" style="295" customWidth="1"/>
    <col min="4902" max="4902" width="16" style="295" customWidth="1"/>
    <col min="4903" max="4903" width="15.42578125" style="295" customWidth="1"/>
    <col min="4904" max="4904" width="12.85546875" style="295" customWidth="1"/>
    <col min="4905" max="4905" width="12.7109375" style="295" customWidth="1"/>
    <col min="4906" max="4906" width="6.28515625" style="295" customWidth="1"/>
    <col min="4907" max="4907" width="11.28515625" style="295" customWidth="1"/>
    <col min="4908" max="4908" width="52.42578125" style="295" customWidth="1"/>
    <col min="4909" max="4909" width="12.28515625" style="295" customWidth="1"/>
    <col min="4910" max="4910" width="13.7109375" style="295" customWidth="1"/>
    <col min="4911" max="4911" width="11" style="295" customWidth="1"/>
    <col min="4912" max="4912" width="12.5703125" style="295" customWidth="1"/>
    <col min="4913" max="4913" width="12.42578125" style="295" customWidth="1"/>
    <col min="4914" max="4914" width="17" style="295" customWidth="1"/>
    <col min="4915" max="4915" width="14.140625" style="295" customWidth="1"/>
    <col min="4916" max="4916" width="18.7109375" style="295" customWidth="1"/>
    <col min="4917" max="5151" width="9.140625" style="295"/>
    <col min="5152" max="5152" width="9.5703125" style="295" customWidth="1"/>
    <col min="5153" max="5153" width="53.42578125" style="295" bestFit="1" customWidth="1"/>
    <col min="5154" max="5154" width="17.140625" style="295" customWidth="1"/>
    <col min="5155" max="5155" width="13.5703125" style="295" customWidth="1"/>
    <col min="5156" max="5156" width="15.7109375" style="295" customWidth="1"/>
    <col min="5157" max="5157" width="14.7109375" style="295" customWidth="1"/>
    <col min="5158" max="5158" width="16" style="295" customWidth="1"/>
    <col min="5159" max="5159" width="15.42578125" style="295" customWidth="1"/>
    <col min="5160" max="5160" width="12.85546875" style="295" customWidth="1"/>
    <col min="5161" max="5161" width="12.7109375" style="295" customWidth="1"/>
    <col min="5162" max="5162" width="6.28515625" style="295" customWidth="1"/>
    <col min="5163" max="5163" width="11.28515625" style="295" customWidth="1"/>
    <col min="5164" max="5164" width="52.42578125" style="295" customWidth="1"/>
    <col min="5165" max="5165" width="12.28515625" style="295" customWidth="1"/>
    <col min="5166" max="5166" width="13.7109375" style="295" customWidth="1"/>
    <col min="5167" max="5167" width="11" style="295" customWidth="1"/>
    <col min="5168" max="5168" width="12.5703125" style="295" customWidth="1"/>
    <col min="5169" max="5169" width="12.42578125" style="295" customWidth="1"/>
    <col min="5170" max="5170" width="17" style="295" customWidth="1"/>
    <col min="5171" max="5171" width="14.140625" style="295" customWidth="1"/>
    <col min="5172" max="5172" width="18.7109375" style="295" customWidth="1"/>
    <col min="5173" max="5407" width="9.140625" style="295"/>
    <col min="5408" max="5408" width="9.5703125" style="295" customWidth="1"/>
    <col min="5409" max="5409" width="53.42578125" style="295" bestFit="1" customWidth="1"/>
    <col min="5410" max="5410" width="17.140625" style="295" customWidth="1"/>
    <col min="5411" max="5411" width="13.5703125" style="295" customWidth="1"/>
    <col min="5412" max="5412" width="15.7109375" style="295" customWidth="1"/>
    <col min="5413" max="5413" width="14.7109375" style="295" customWidth="1"/>
    <col min="5414" max="5414" width="16" style="295" customWidth="1"/>
    <col min="5415" max="5415" width="15.42578125" style="295" customWidth="1"/>
    <col min="5416" max="5416" width="12.85546875" style="295" customWidth="1"/>
    <col min="5417" max="5417" width="12.7109375" style="295" customWidth="1"/>
    <col min="5418" max="5418" width="6.28515625" style="295" customWidth="1"/>
    <col min="5419" max="5419" width="11.28515625" style="295" customWidth="1"/>
    <col min="5420" max="5420" width="52.42578125" style="295" customWidth="1"/>
    <col min="5421" max="5421" width="12.28515625" style="295" customWidth="1"/>
    <col min="5422" max="5422" width="13.7109375" style="295" customWidth="1"/>
    <col min="5423" max="5423" width="11" style="295" customWidth="1"/>
    <col min="5424" max="5424" width="12.5703125" style="295" customWidth="1"/>
    <col min="5425" max="5425" width="12.42578125" style="295" customWidth="1"/>
    <col min="5426" max="5426" width="17" style="295" customWidth="1"/>
    <col min="5427" max="5427" width="14.140625" style="295" customWidth="1"/>
    <col min="5428" max="5428" width="18.7109375" style="295" customWidth="1"/>
    <col min="5429" max="5663" width="9.140625" style="295"/>
    <col min="5664" max="5664" width="9.5703125" style="295" customWidth="1"/>
    <col min="5665" max="5665" width="53.42578125" style="295" bestFit="1" customWidth="1"/>
    <col min="5666" max="5666" width="17.140625" style="295" customWidth="1"/>
    <col min="5667" max="5667" width="13.5703125" style="295" customWidth="1"/>
    <col min="5668" max="5668" width="15.7109375" style="295" customWidth="1"/>
    <col min="5669" max="5669" width="14.7109375" style="295" customWidth="1"/>
    <col min="5670" max="5670" width="16" style="295" customWidth="1"/>
    <col min="5671" max="5671" width="15.42578125" style="295" customWidth="1"/>
    <col min="5672" max="5672" width="12.85546875" style="295" customWidth="1"/>
    <col min="5673" max="5673" width="12.7109375" style="295" customWidth="1"/>
    <col min="5674" max="5674" width="6.28515625" style="295" customWidth="1"/>
    <col min="5675" max="5675" width="11.28515625" style="295" customWidth="1"/>
    <col min="5676" max="5676" width="52.42578125" style="295" customWidth="1"/>
    <col min="5677" max="5677" width="12.28515625" style="295" customWidth="1"/>
    <col min="5678" max="5678" width="13.7109375" style="295" customWidth="1"/>
    <col min="5679" max="5679" width="11" style="295" customWidth="1"/>
    <col min="5680" max="5680" width="12.5703125" style="295" customWidth="1"/>
    <col min="5681" max="5681" width="12.42578125" style="295" customWidth="1"/>
    <col min="5682" max="5682" width="17" style="295" customWidth="1"/>
    <col min="5683" max="5683" width="14.140625" style="295" customWidth="1"/>
    <col min="5684" max="5684" width="18.7109375" style="295" customWidth="1"/>
    <col min="5685" max="5919" width="9.140625" style="295"/>
    <col min="5920" max="5920" width="9.5703125" style="295" customWidth="1"/>
    <col min="5921" max="5921" width="53.42578125" style="295" bestFit="1" customWidth="1"/>
    <col min="5922" max="5922" width="17.140625" style="295" customWidth="1"/>
    <col min="5923" max="5923" width="13.5703125" style="295" customWidth="1"/>
    <col min="5924" max="5924" width="15.7109375" style="295" customWidth="1"/>
    <col min="5925" max="5925" width="14.7109375" style="295" customWidth="1"/>
    <col min="5926" max="5926" width="16" style="295" customWidth="1"/>
    <col min="5927" max="5927" width="15.42578125" style="295" customWidth="1"/>
    <col min="5928" max="5928" width="12.85546875" style="295" customWidth="1"/>
    <col min="5929" max="5929" width="12.7109375" style="295" customWidth="1"/>
    <col min="5930" max="5930" width="6.28515625" style="295" customWidth="1"/>
    <col min="5931" max="5931" width="11.28515625" style="295" customWidth="1"/>
    <col min="5932" max="5932" width="52.42578125" style="295" customWidth="1"/>
    <col min="5933" max="5933" width="12.28515625" style="295" customWidth="1"/>
    <col min="5934" max="5934" width="13.7109375" style="295" customWidth="1"/>
    <col min="5935" max="5935" width="11" style="295" customWidth="1"/>
    <col min="5936" max="5936" width="12.5703125" style="295" customWidth="1"/>
    <col min="5937" max="5937" width="12.42578125" style="295" customWidth="1"/>
    <col min="5938" max="5938" width="17" style="295" customWidth="1"/>
    <col min="5939" max="5939" width="14.140625" style="295" customWidth="1"/>
    <col min="5940" max="5940" width="18.7109375" style="295" customWidth="1"/>
    <col min="5941" max="6175" width="9.140625" style="295"/>
    <col min="6176" max="6176" width="9.5703125" style="295" customWidth="1"/>
    <col min="6177" max="6177" width="53.42578125" style="295" bestFit="1" customWidth="1"/>
    <col min="6178" max="6178" width="17.140625" style="295" customWidth="1"/>
    <col min="6179" max="6179" width="13.5703125" style="295" customWidth="1"/>
    <col min="6180" max="6180" width="15.7109375" style="295" customWidth="1"/>
    <col min="6181" max="6181" width="14.7109375" style="295" customWidth="1"/>
    <col min="6182" max="6182" width="16" style="295" customWidth="1"/>
    <col min="6183" max="6183" width="15.42578125" style="295" customWidth="1"/>
    <col min="6184" max="6184" width="12.85546875" style="295" customWidth="1"/>
    <col min="6185" max="6185" width="12.7109375" style="295" customWidth="1"/>
    <col min="6186" max="6186" width="6.28515625" style="295" customWidth="1"/>
    <col min="6187" max="6187" width="11.28515625" style="295" customWidth="1"/>
    <col min="6188" max="6188" width="52.42578125" style="295" customWidth="1"/>
    <col min="6189" max="6189" width="12.28515625" style="295" customWidth="1"/>
    <col min="6190" max="6190" width="13.7109375" style="295" customWidth="1"/>
    <col min="6191" max="6191" width="11" style="295" customWidth="1"/>
    <col min="6192" max="6192" width="12.5703125" style="295" customWidth="1"/>
    <col min="6193" max="6193" width="12.42578125" style="295" customWidth="1"/>
    <col min="6194" max="6194" width="17" style="295" customWidth="1"/>
    <col min="6195" max="6195" width="14.140625" style="295" customWidth="1"/>
    <col min="6196" max="6196" width="18.7109375" style="295" customWidth="1"/>
    <col min="6197" max="6431" width="9.140625" style="295"/>
    <col min="6432" max="6432" width="9.5703125" style="295" customWidth="1"/>
    <col min="6433" max="6433" width="53.42578125" style="295" bestFit="1" customWidth="1"/>
    <col min="6434" max="6434" width="17.140625" style="295" customWidth="1"/>
    <col min="6435" max="6435" width="13.5703125" style="295" customWidth="1"/>
    <col min="6436" max="6436" width="15.7109375" style="295" customWidth="1"/>
    <col min="6437" max="6437" width="14.7109375" style="295" customWidth="1"/>
    <col min="6438" max="6438" width="16" style="295" customWidth="1"/>
    <col min="6439" max="6439" width="15.42578125" style="295" customWidth="1"/>
    <col min="6440" max="6440" width="12.85546875" style="295" customWidth="1"/>
    <col min="6441" max="6441" width="12.7109375" style="295" customWidth="1"/>
    <col min="6442" max="6442" width="6.28515625" style="295" customWidth="1"/>
    <col min="6443" max="6443" width="11.28515625" style="295" customWidth="1"/>
    <col min="6444" max="6444" width="52.42578125" style="295" customWidth="1"/>
    <col min="6445" max="6445" width="12.28515625" style="295" customWidth="1"/>
    <col min="6446" max="6446" width="13.7109375" style="295" customWidth="1"/>
    <col min="6447" max="6447" width="11" style="295" customWidth="1"/>
    <col min="6448" max="6448" width="12.5703125" style="295" customWidth="1"/>
    <col min="6449" max="6449" width="12.42578125" style="295" customWidth="1"/>
    <col min="6450" max="6450" width="17" style="295" customWidth="1"/>
    <col min="6451" max="6451" width="14.140625" style="295" customWidth="1"/>
    <col min="6452" max="6452" width="18.7109375" style="295" customWidth="1"/>
    <col min="6453" max="6687" width="9.140625" style="295"/>
    <col min="6688" max="6688" width="9.5703125" style="295" customWidth="1"/>
    <col min="6689" max="6689" width="53.42578125" style="295" bestFit="1" customWidth="1"/>
    <col min="6690" max="6690" width="17.140625" style="295" customWidth="1"/>
    <col min="6691" max="6691" width="13.5703125" style="295" customWidth="1"/>
    <col min="6692" max="6692" width="15.7109375" style="295" customWidth="1"/>
    <col min="6693" max="6693" width="14.7109375" style="295" customWidth="1"/>
    <col min="6694" max="6694" width="16" style="295" customWidth="1"/>
    <col min="6695" max="6695" width="15.42578125" style="295" customWidth="1"/>
    <col min="6696" max="6696" width="12.85546875" style="295" customWidth="1"/>
    <col min="6697" max="6697" width="12.7109375" style="295" customWidth="1"/>
    <col min="6698" max="6698" width="6.28515625" style="295" customWidth="1"/>
    <col min="6699" max="6699" width="11.28515625" style="295" customWidth="1"/>
    <col min="6700" max="6700" width="52.42578125" style="295" customWidth="1"/>
    <col min="6701" max="6701" width="12.28515625" style="295" customWidth="1"/>
    <col min="6702" max="6702" width="13.7109375" style="295" customWidth="1"/>
    <col min="6703" max="6703" width="11" style="295" customWidth="1"/>
    <col min="6704" max="6704" width="12.5703125" style="295" customWidth="1"/>
    <col min="6705" max="6705" width="12.42578125" style="295" customWidth="1"/>
    <col min="6706" max="6706" width="17" style="295" customWidth="1"/>
    <col min="6707" max="6707" width="14.140625" style="295" customWidth="1"/>
    <col min="6708" max="6708" width="18.7109375" style="295" customWidth="1"/>
    <col min="6709" max="6943" width="9.140625" style="295"/>
    <col min="6944" max="6944" width="9.5703125" style="295" customWidth="1"/>
    <col min="6945" max="6945" width="53.42578125" style="295" bestFit="1" customWidth="1"/>
    <col min="6946" max="6946" width="17.140625" style="295" customWidth="1"/>
    <col min="6947" max="6947" width="13.5703125" style="295" customWidth="1"/>
    <col min="6948" max="6948" width="15.7109375" style="295" customWidth="1"/>
    <col min="6949" max="6949" width="14.7109375" style="295" customWidth="1"/>
    <col min="6950" max="6950" width="16" style="295" customWidth="1"/>
    <col min="6951" max="6951" width="15.42578125" style="295" customWidth="1"/>
    <col min="6952" max="6952" width="12.85546875" style="295" customWidth="1"/>
    <col min="6953" max="6953" width="12.7109375" style="295" customWidth="1"/>
    <col min="6954" max="6954" width="6.28515625" style="295" customWidth="1"/>
    <col min="6955" max="6955" width="11.28515625" style="295" customWidth="1"/>
    <col min="6956" max="6956" width="52.42578125" style="295" customWidth="1"/>
    <col min="6957" max="6957" width="12.28515625" style="295" customWidth="1"/>
    <col min="6958" max="6958" width="13.7109375" style="295" customWidth="1"/>
    <col min="6959" max="6959" width="11" style="295" customWidth="1"/>
    <col min="6960" max="6960" width="12.5703125" style="295" customWidth="1"/>
    <col min="6961" max="6961" width="12.42578125" style="295" customWidth="1"/>
    <col min="6962" max="6962" width="17" style="295" customWidth="1"/>
    <col min="6963" max="6963" width="14.140625" style="295" customWidth="1"/>
    <col min="6964" max="6964" width="18.7109375" style="295" customWidth="1"/>
    <col min="6965" max="7199" width="9.140625" style="295"/>
    <col min="7200" max="7200" width="9.5703125" style="295" customWidth="1"/>
    <col min="7201" max="7201" width="53.42578125" style="295" bestFit="1" customWidth="1"/>
    <col min="7202" max="7202" width="17.140625" style="295" customWidth="1"/>
    <col min="7203" max="7203" width="13.5703125" style="295" customWidth="1"/>
    <col min="7204" max="7204" width="15.7109375" style="295" customWidth="1"/>
    <col min="7205" max="7205" width="14.7109375" style="295" customWidth="1"/>
    <col min="7206" max="7206" width="16" style="295" customWidth="1"/>
    <col min="7207" max="7207" width="15.42578125" style="295" customWidth="1"/>
    <col min="7208" max="7208" width="12.85546875" style="295" customWidth="1"/>
    <col min="7209" max="7209" width="12.7109375" style="295" customWidth="1"/>
    <col min="7210" max="7210" width="6.28515625" style="295" customWidth="1"/>
    <col min="7211" max="7211" width="11.28515625" style="295" customWidth="1"/>
    <col min="7212" max="7212" width="52.42578125" style="295" customWidth="1"/>
    <col min="7213" max="7213" width="12.28515625" style="295" customWidth="1"/>
    <col min="7214" max="7214" width="13.7109375" style="295" customWidth="1"/>
    <col min="7215" max="7215" width="11" style="295" customWidth="1"/>
    <col min="7216" max="7216" width="12.5703125" style="295" customWidth="1"/>
    <col min="7217" max="7217" width="12.42578125" style="295" customWidth="1"/>
    <col min="7218" max="7218" width="17" style="295" customWidth="1"/>
    <col min="7219" max="7219" width="14.140625" style="295" customWidth="1"/>
    <col min="7220" max="7220" width="18.7109375" style="295" customWidth="1"/>
    <col min="7221" max="7455" width="9.140625" style="295"/>
    <col min="7456" max="7456" width="9.5703125" style="295" customWidth="1"/>
    <col min="7457" max="7457" width="53.42578125" style="295" bestFit="1" customWidth="1"/>
    <col min="7458" max="7458" width="17.140625" style="295" customWidth="1"/>
    <col min="7459" max="7459" width="13.5703125" style="295" customWidth="1"/>
    <col min="7460" max="7460" width="15.7109375" style="295" customWidth="1"/>
    <col min="7461" max="7461" width="14.7109375" style="295" customWidth="1"/>
    <col min="7462" max="7462" width="16" style="295" customWidth="1"/>
    <col min="7463" max="7463" width="15.42578125" style="295" customWidth="1"/>
    <col min="7464" max="7464" width="12.85546875" style="295" customWidth="1"/>
    <col min="7465" max="7465" width="12.7109375" style="295" customWidth="1"/>
    <col min="7466" max="7466" width="6.28515625" style="295" customWidth="1"/>
    <col min="7467" max="7467" width="11.28515625" style="295" customWidth="1"/>
    <col min="7468" max="7468" width="52.42578125" style="295" customWidth="1"/>
    <col min="7469" max="7469" width="12.28515625" style="295" customWidth="1"/>
    <col min="7470" max="7470" width="13.7109375" style="295" customWidth="1"/>
    <col min="7471" max="7471" width="11" style="295" customWidth="1"/>
    <col min="7472" max="7472" width="12.5703125" style="295" customWidth="1"/>
    <col min="7473" max="7473" width="12.42578125" style="295" customWidth="1"/>
    <col min="7474" max="7474" width="17" style="295" customWidth="1"/>
    <col min="7475" max="7475" width="14.140625" style="295" customWidth="1"/>
    <col min="7476" max="7476" width="18.7109375" style="295" customWidth="1"/>
    <col min="7477" max="7711" width="9.140625" style="295"/>
    <col min="7712" max="7712" width="9.5703125" style="295" customWidth="1"/>
    <col min="7713" max="7713" width="53.42578125" style="295" bestFit="1" customWidth="1"/>
    <col min="7714" max="7714" width="17.140625" style="295" customWidth="1"/>
    <col min="7715" max="7715" width="13.5703125" style="295" customWidth="1"/>
    <col min="7716" max="7716" width="15.7109375" style="295" customWidth="1"/>
    <col min="7717" max="7717" width="14.7109375" style="295" customWidth="1"/>
    <col min="7718" max="7718" width="16" style="295" customWidth="1"/>
    <col min="7719" max="7719" width="15.42578125" style="295" customWidth="1"/>
    <col min="7720" max="7720" width="12.85546875" style="295" customWidth="1"/>
    <col min="7721" max="7721" width="12.7109375" style="295" customWidth="1"/>
    <col min="7722" max="7722" width="6.28515625" style="295" customWidth="1"/>
    <col min="7723" max="7723" width="11.28515625" style="295" customWidth="1"/>
    <col min="7724" max="7724" width="52.42578125" style="295" customWidth="1"/>
    <col min="7725" max="7725" width="12.28515625" style="295" customWidth="1"/>
    <col min="7726" max="7726" width="13.7109375" style="295" customWidth="1"/>
    <col min="7727" max="7727" width="11" style="295" customWidth="1"/>
    <col min="7728" max="7728" width="12.5703125" style="295" customWidth="1"/>
    <col min="7729" max="7729" width="12.42578125" style="295" customWidth="1"/>
    <col min="7730" max="7730" width="17" style="295" customWidth="1"/>
    <col min="7731" max="7731" width="14.140625" style="295" customWidth="1"/>
    <col min="7732" max="7732" width="18.7109375" style="295" customWidth="1"/>
    <col min="7733" max="7967" width="9.140625" style="295"/>
    <col min="7968" max="7968" width="9.5703125" style="295" customWidth="1"/>
    <col min="7969" max="7969" width="53.42578125" style="295" bestFit="1" customWidth="1"/>
    <col min="7970" max="7970" width="17.140625" style="295" customWidth="1"/>
    <col min="7971" max="7971" width="13.5703125" style="295" customWidth="1"/>
    <col min="7972" max="7972" width="15.7109375" style="295" customWidth="1"/>
    <col min="7973" max="7973" width="14.7109375" style="295" customWidth="1"/>
    <col min="7974" max="7974" width="16" style="295" customWidth="1"/>
    <col min="7975" max="7975" width="15.42578125" style="295" customWidth="1"/>
    <col min="7976" max="7976" width="12.85546875" style="295" customWidth="1"/>
    <col min="7977" max="7977" width="12.7109375" style="295" customWidth="1"/>
    <col min="7978" max="7978" width="6.28515625" style="295" customWidth="1"/>
    <col min="7979" max="7979" width="11.28515625" style="295" customWidth="1"/>
    <col min="7980" max="7980" width="52.42578125" style="295" customWidth="1"/>
    <col min="7981" max="7981" width="12.28515625" style="295" customWidth="1"/>
    <col min="7982" max="7982" width="13.7109375" style="295" customWidth="1"/>
    <col min="7983" max="7983" width="11" style="295" customWidth="1"/>
    <col min="7984" max="7984" width="12.5703125" style="295" customWidth="1"/>
    <col min="7985" max="7985" width="12.42578125" style="295" customWidth="1"/>
    <col min="7986" max="7986" width="17" style="295" customWidth="1"/>
    <col min="7987" max="7987" width="14.140625" style="295" customWidth="1"/>
    <col min="7988" max="7988" width="18.7109375" style="295" customWidth="1"/>
    <col min="7989" max="8223" width="9.140625" style="295"/>
    <col min="8224" max="8224" width="9.5703125" style="295" customWidth="1"/>
    <col min="8225" max="8225" width="53.42578125" style="295" bestFit="1" customWidth="1"/>
    <col min="8226" max="8226" width="17.140625" style="295" customWidth="1"/>
    <col min="8227" max="8227" width="13.5703125" style="295" customWidth="1"/>
    <col min="8228" max="8228" width="15.7109375" style="295" customWidth="1"/>
    <col min="8229" max="8229" width="14.7109375" style="295" customWidth="1"/>
    <col min="8230" max="8230" width="16" style="295" customWidth="1"/>
    <col min="8231" max="8231" width="15.42578125" style="295" customWidth="1"/>
    <col min="8232" max="8232" width="12.85546875" style="295" customWidth="1"/>
    <col min="8233" max="8233" width="12.7109375" style="295" customWidth="1"/>
    <col min="8234" max="8234" width="6.28515625" style="295" customWidth="1"/>
    <col min="8235" max="8235" width="11.28515625" style="295" customWidth="1"/>
    <col min="8236" max="8236" width="52.42578125" style="295" customWidth="1"/>
    <col min="8237" max="8237" width="12.28515625" style="295" customWidth="1"/>
    <col min="8238" max="8238" width="13.7109375" style="295" customWidth="1"/>
    <col min="8239" max="8239" width="11" style="295" customWidth="1"/>
    <col min="8240" max="8240" width="12.5703125" style="295" customWidth="1"/>
    <col min="8241" max="8241" width="12.42578125" style="295" customWidth="1"/>
    <col min="8242" max="8242" width="17" style="295" customWidth="1"/>
    <col min="8243" max="8243" width="14.140625" style="295" customWidth="1"/>
    <col min="8244" max="8244" width="18.7109375" style="295" customWidth="1"/>
    <col min="8245" max="8479" width="9.140625" style="295"/>
    <col min="8480" max="8480" width="9.5703125" style="295" customWidth="1"/>
    <col min="8481" max="8481" width="53.42578125" style="295" bestFit="1" customWidth="1"/>
    <col min="8482" max="8482" width="17.140625" style="295" customWidth="1"/>
    <col min="8483" max="8483" width="13.5703125" style="295" customWidth="1"/>
    <col min="8484" max="8484" width="15.7109375" style="295" customWidth="1"/>
    <col min="8485" max="8485" width="14.7109375" style="295" customWidth="1"/>
    <col min="8486" max="8486" width="16" style="295" customWidth="1"/>
    <col min="8487" max="8487" width="15.42578125" style="295" customWidth="1"/>
    <col min="8488" max="8488" width="12.85546875" style="295" customWidth="1"/>
    <col min="8489" max="8489" width="12.7109375" style="295" customWidth="1"/>
    <col min="8490" max="8490" width="6.28515625" style="295" customWidth="1"/>
    <col min="8491" max="8491" width="11.28515625" style="295" customWidth="1"/>
    <col min="8492" max="8492" width="52.42578125" style="295" customWidth="1"/>
    <col min="8493" max="8493" width="12.28515625" style="295" customWidth="1"/>
    <col min="8494" max="8494" width="13.7109375" style="295" customWidth="1"/>
    <col min="8495" max="8495" width="11" style="295" customWidth="1"/>
    <col min="8496" max="8496" width="12.5703125" style="295" customWidth="1"/>
    <col min="8497" max="8497" width="12.42578125" style="295" customWidth="1"/>
    <col min="8498" max="8498" width="17" style="295" customWidth="1"/>
    <col min="8499" max="8499" width="14.140625" style="295" customWidth="1"/>
    <col min="8500" max="8500" width="18.7109375" style="295" customWidth="1"/>
    <col min="8501" max="8735" width="9.140625" style="295"/>
    <col min="8736" max="8736" width="9.5703125" style="295" customWidth="1"/>
    <col min="8737" max="8737" width="53.42578125" style="295" bestFit="1" customWidth="1"/>
    <col min="8738" max="8738" width="17.140625" style="295" customWidth="1"/>
    <col min="8739" max="8739" width="13.5703125" style="295" customWidth="1"/>
    <col min="8740" max="8740" width="15.7109375" style="295" customWidth="1"/>
    <col min="8741" max="8741" width="14.7109375" style="295" customWidth="1"/>
    <col min="8742" max="8742" width="16" style="295" customWidth="1"/>
    <col min="8743" max="8743" width="15.42578125" style="295" customWidth="1"/>
    <col min="8744" max="8744" width="12.85546875" style="295" customWidth="1"/>
    <col min="8745" max="8745" width="12.7109375" style="295" customWidth="1"/>
    <col min="8746" max="8746" width="6.28515625" style="295" customWidth="1"/>
    <col min="8747" max="8747" width="11.28515625" style="295" customWidth="1"/>
    <col min="8748" max="8748" width="52.42578125" style="295" customWidth="1"/>
    <col min="8749" max="8749" width="12.28515625" style="295" customWidth="1"/>
    <col min="8750" max="8750" width="13.7109375" style="295" customWidth="1"/>
    <col min="8751" max="8751" width="11" style="295" customWidth="1"/>
    <col min="8752" max="8752" width="12.5703125" style="295" customWidth="1"/>
    <col min="8753" max="8753" width="12.42578125" style="295" customWidth="1"/>
    <col min="8754" max="8754" width="17" style="295" customWidth="1"/>
    <col min="8755" max="8755" width="14.140625" style="295" customWidth="1"/>
    <col min="8756" max="8756" width="18.7109375" style="295" customWidth="1"/>
    <col min="8757" max="8991" width="9.140625" style="295"/>
    <col min="8992" max="8992" width="9.5703125" style="295" customWidth="1"/>
    <col min="8993" max="8993" width="53.42578125" style="295" bestFit="1" customWidth="1"/>
    <col min="8994" max="8994" width="17.140625" style="295" customWidth="1"/>
    <col min="8995" max="8995" width="13.5703125" style="295" customWidth="1"/>
    <col min="8996" max="8996" width="15.7109375" style="295" customWidth="1"/>
    <col min="8997" max="8997" width="14.7109375" style="295" customWidth="1"/>
    <col min="8998" max="8998" width="16" style="295" customWidth="1"/>
    <col min="8999" max="8999" width="15.42578125" style="295" customWidth="1"/>
    <col min="9000" max="9000" width="12.85546875" style="295" customWidth="1"/>
    <col min="9001" max="9001" width="12.7109375" style="295" customWidth="1"/>
    <col min="9002" max="9002" width="6.28515625" style="295" customWidth="1"/>
    <col min="9003" max="9003" width="11.28515625" style="295" customWidth="1"/>
    <col min="9004" max="9004" width="52.42578125" style="295" customWidth="1"/>
    <col min="9005" max="9005" width="12.28515625" style="295" customWidth="1"/>
    <col min="9006" max="9006" width="13.7109375" style="295" customWidth="1"/>
    <col min="9007" max="9007" width="11" style="295" customWidth="1"/>
    <col min="9008" max="9008" width="12.5703125" style="295" customWidth="1"/>
    <col min="9009" max="9009" width="12.42578125" style="295" customWidth="1"/>
    <col min="9010" max="9010" width="17" style="295" customWidth="1"/>
    <col min="9011" max="9011" width="14.140625" style="295" customWidth="1"/>
    <col min="9012" max="9012" width="18.7109375" style="295" customWidth="1"/>
    <col min="9013" max="9247" width="9.140625" style="295"/>
    <col min="9248" max="9248" width="9.5703125" style="295" customWidth="1"/>
    <col min="9249" max="9249" width="53.42578125" style="295" bestFit="1" customWidth="1"/>
    <col min="9250" max="9250" width="17.140625" style="295" customWidth="1"/>
    <col min="9251" max="9251" width="13.5703125" style="295" customWidth="1"/>
    <col min="9252" max="9252" width="15.7109375" style="295" customWidth="1"/>
    <col min="9253" max="9253" width="14.7109375" style="295" customWidth="1"/>
    <col min="9254" max="9254" width="16" style="295" customWidth="1"/>
    <col min="9255" max="9255" width="15.42578125" style="295" customWidth="1"/>
    <col min="9256" max="9256" width="12.85546875" style="295" customWidth="1"/>
    <col min="9257" max="9257" width="12.7109375" style="295" customWidth="1"/>
    <col min="9258" max="9258" width="6.28515625" style="295" customWidth="1"/>
    <col min="9259" max="9259" width="11.28515625" style="295" customWidth="1"/>
    <col min="9260" max="9260" width="52.42578125" style="295" customWidth="1"/>
    <col min="9261" max="9261" width="12.28515625" style="295" customWidth="1"/>
    <col min="9262" max="9262" width="13.7109375" style="295" customWidth="1"/>
    <col min="9263" max="9263" width="11" style="295" customWidth="1"/>
    <col min="9264" max="9264" width="12.5703125" style="295" customWidth="1"/>
    <col min="9265" max="9265" width="12.42578125" style="295" customWidth="1"/>
    <col min="9266" max="9266" width="17" style="295" customWidth="1"/>
    <col min="9267" max="9267" width="14.140625" style="295" customWidth="1"/>
    <col min="9268" max="9268" width="18.7109375" style="295" customWidth="1"/>
    <col min="9269" max="9503" width="9.140625" style="295"/>
    <col min="9504" max="9504" width="9.5703125" style="295" customWidth="1"/>
    <col min="9505" max="9505" width="53.42578125" style="295" bestFit="1" customWidth="1"/>
    <col min="9506" max="9506" width="17.140625" style="295" customWidth="1"/>
    <col min="9507" max="9507" width="13.5703125" style="295" customWidth="1"/>
    <col min="9508" max="9508" width="15.7109375" style="295" customWidth="1"/>
    <col min="9509" max="9509" width="14.7109375" style="295" customWidth="1"/>
    <col min="9510" max="9510" width="16" style="295" customWidth="1"/>
    <col min="9511" max="9511" width="15.42578125" style="295" customWidth="1"/>
    <col min="9512" max="9512" width="12.85546875" style="295" customWidth="1"/>
    <col min="9513" max="9513" width="12.7109375" style="295" customWidth="1"/>
    <col min="9514" max="9514" width="6.28515625" style="295" customWidth="1"/>
    <col min="9515" max="9515" width="11.28515625" style="295" customWidth="1"/>
    <col min="9516" max="9516" width="52.42578125" style="295" customWidth="1"/>
    <col min="9517" max="9517" width="12.28515625" style="295" customWidth="1"/>
    <col min="9518" max="9518" width="13.7109375" style="295" customWidth="1"/>
    <col min="9519" max="9519" width="11" style="295" customWidth="1"/>
    <col min="9520" max="9520" width="12.5703125" style="295" customWidth="1"/>
    <col min="9521" max="9521" width="12.42578125" style="295" customWidth="1"/>
    <col min="9522" max="9522" width="17" style="295" customWidth="1"/>
    <col min="9523" max="9523" width="14.140625" style="295" customWidth="1"/>
    <col min="9524" max="9524" width="18.7109375" style="295" customWidth="1"/>
    <col min="9525" max="9759" width="9.140625" style="295"/>
    <col min="9760" max="9760" width="9.5703125" style="295" customWidth="1"/>
    <col min="9761" max="9761" width="53.42578125" style="295" bestFit="1" customWidth="1"/>
    <col min="9762" max="9762" width="17.140625" style="295" customWidth="1"/>
    <col min="9763" max="9763" width="13.5703125" style="295" customWidth="1"/>
    <col min="9764" max="9764" width="15.7109375" style="295" customWidth="1"/>
    <col min="9765" max="9765" width="14.7109375" style="295" customWidth="1"/>
    <col min="9766" max="9766" width="16" style="295" customWidth="1"/>
    <col min="9767" max="9767" width="15.42578125" style="295" customWidth="1"/>
    <col min="9768" max="9768" width="12.85546875" style="295" customWidth="1"/>
    <col min="9769" max="9769" width="12.7109375" style="295" customWidth="1"/>
    <col min="9770" max="9770" width="6.28515625" style="295" customWidth="1"/>
    <col min="9771" max="9771" width="11.28515625" style="295" customWidth="1"/>
    <col min="9772" max="9772" width="52.42578125" style="295" customWidth="1"/>
    <col min="9773" max="9773" width="12.28515625" style="295" customWidth="1"/>
    <col min="9774" max="9774" width="13.7109375" style="295" customWidth="1"/>
    <col min="9775" max="9775" width="11" style="295" customWidth="1"/>
    <col min="9776" max="9776" width="12.5703125" style="295" customWidth="1"/>
    <col min="9777" max="9777" width="12.42578125" style="295" customWidth="1"/>
    <col min="9778" max="9778" width="17" style="295" customWidth="1"/>
    <col min="9779" max="9779" width="14.140625" style="295" customWidth="1"/>
    <col min="9780" max="9780" width="18.7109375" style="295" customWidth="1"/>
    <col min="9781" max="10015" width="9.140625" style="295"/>
    <col min="10016" max="10016" width="9.5703125" style="295" customWidth="1"/>
    <col min="10017" max="10017" width="53.42578125" style="295" bestFit="1" customWidth="1"/>
    <col min="10018" max="10018" width="17.140625" style="295" customWidth="1"/>
    <col min="10019" max="10019" width="13.5703125" style="295" customWidth="1"/>
    <col min="10020" max="10020" width="15.7109375" style="295" customWidth="1"/>
    <col min="10021" max="10021" width="14.7109375" style="295" customWidth="1"/>
    <col min="10022" max="10022" width="16" style="295" customWidth="1"/>
    <col min="10023" max="10023" width="15.42578125" style="295" customWidth="1"/>
    <col min="10024" max="10024" width="12.85546875" style="295" customWidth="1"/>
    <col min="10025" max="10025" width="12.7109375" style="295" customWidth="1"/>
    <col min="10026" max="10026" width="6.28515625" style="295" customWidth="1"/>
    <col min="10027" max="10027" width="11.28515625" style="295" customWidth="1"/>
    <col min="10028" max="10028" width="52.42578125" style="295" customWidth="1"/>
    <col min="10029" max="10029" width="12.28515625" style="295" customWidth="1"/>
    <col min="10030" max="10030" width="13.7109375" style="295" customWidth="1"/>
    <col min="10031" max="10031" width="11" style="295" customWidth="1"/>
    <col min="10032" max="10032" width="12.5703125" style="295" customWidth="1"/>
    <col min="10033" max="10033" width="12.42578125" style="295" customWidth="1"/>
    <col min="10034" max="10034" width="17" style="295" customWidth="1"/>
    <col min="10035" max="10035" width="14.140625" style="295" customWidth="1"/>
    <col min="10036" max="10036" width="18.7109375" style="295" customWidth="1"/>
    <col min="10037" max="10271" width="9.140625" style="295"/>
    <col min="10272" max="10272" width="9.5703125" style="295" customWidth="1"/>
    <col min="10273" max="10273" width="53.42578125" style="295" bestFit="1" customWidth="1"/>
    <col min="10274" max="10274" width="17.140625" style="295" customWidth="1"/>
    <col min="10275" max="10275" width="13.5703125" style="295" customWidth="1"/>
    <col min="10276" max="10276" width="15.7109375" style="295" customWidth="1"/>
    <col min="10277" max="10277" width="14.7109375" style="295" customWidth="1"/>
    <col min="10278" max="10278" width="16" style="295" customWidth="1"/>
    <col min="10279" max="10279" width="15.42578125" style="295" customWidth="1"/>
    <col min="10280" max="10280" width="12.85546875" style="295" customWidth="1"/>
    <col min="10281" max="10281" width="12.7109375" style="295" customWidth="1"/>
    <col min="10282" max="10282" width="6.28515625" style="295" customWidth="1"/>
    <col min="10283" max="10283" width="11.28515625" style="295" customWidth="1"/>
    <col min="10284" max="10284" width="52.42578125" style="295" customWidth="1"/>
    <col min="10285" max="10285" width="12.28515625" style="295" customWidth="1"/>
    <col min="10286" max="10286" width="13.7109375" style="295" customWidth="1"/>
    <col min="10287" max="10287" width="11" style="295" customWidth="1"/>
    <col min="10288" max="10288" width="12.5703125" style="295" customWidth="1"/>
    <col min="10289" max="10289" width="12.42578125" style="295" customWidth="1"/>
    <col min="10290" max="10290" width="17" style="295" customWidth="1"/>
    <col min="10291" max="10291" width="14.140625" style="295" customWidth="1"/>
    <col min="10292" max="10292" width="18.7109375" style="295" customWidth="1"/>
    <col min="10293" max="10527" width="9.140625" style="295"/>
    <col min="10528" max="10528" width="9.5703125" style="295" customWidth="1"/>
    <col min="10529" max="10529" width="53.42578125" style="295" bestFit="1" customWidth="1"/>
    <col min="10530" max="10530" width="17.140625" style="295" customWidth="1"/>
    <col min="10531" max="10531" width="13.5703125" style="295" customWidth="1"/>
    <col min="10532" max="10532" width="15.7109375" style="295" customWidth="1"/>
    <col min="10533" max="10533" width="14.7109375" style="295" customWidth="1"/>
    <col min="10534" max="10534" width="16" style="295" customWidth="1"/>
    <col min="10535" max="10535" width="15.42578125" style="295" customWidth="1"/>
    <col min="10536" max="10536" width="12.85546875" style="295" customWidth="1"/>
    <col min="10537" max="10537" width="12.7109375" style="295" customWidth="1"/>
    <col min="10538" max="10538" width="6.28515625" style="295" customWidth="1"/>
    <col min="10539" max="10539" width="11.28515625" style="295" customWidth="1"/>
    <col min="10540" max="10540" width="52.42578125" style="295" customWidth="1"/>
    <col min="10541" max="10541" width="12.28515625" style="295" customWidth="1"/>
    <col min="10542" max="10542" width="13.7109375" style="295" customWidth="1"/>
    <col min="10543" max="10543" width="11" style="295" customWidth="1"/>
    <col min="10544" max="10544" width="12.5703125" style="295" customWidth="1"/>
    <col min="10545" max="10545" width="12.42578125" style="295" customWidth="1"/>
    <col min="10546" max="10546" width="17" style="295" customWidth="1"/>
    <col min="10547" max="10547" width="14.140625" style="295" customWidth="1"/>
    <col min="10548" max="10548" width="18.7109375" style="295" customWidth="1"/>
    <col min="10549" max="10783" width="9.140625" style="295"/>
    <col min="10784" max="10784" width="9.5703125" style="295" customWidth="1"/>
    <col min="10785" max="10785" width="53.42578125" style="295" bestFit="1" customWidth="1"/>
    <col min="10786" max="10786" width="17.140625" style="295" customWidth="1"/>
    <col min="10787" max="10787" width="13.5703125" style="295" customWidth="1"/>
    <col min="10788" max="10788" width="15.7109375" style="295" customWidth="1"/>
    <col min="10789" max="10789" width="14.7109375" style="295" customWidth="1"/>
    <col min="10790" max="10790" width="16" style="295" customWidth="1"/>
    <col min="10791" max="10791" width="15.42578125" style="295" customWidth="1"/>
    <col min="10792" max="10792" width="12.85546875" style="295" customWidth="1"/>
    <col min="10793" max="10793" width="12.7109375" style="295" customWidth="1"/>
    <col min="10794" max="10794" width="6.28515625" style="295" customWidth="1"/>
    <col min="10795" max="10795" width="11.28515625" style="295" customWidth="1"/>
    <col min="10796" max="10796" width="52.42578125" style="295" customWidth="1"/>
    <col min="10797" max="10797" width="12.28515625" style="295" customWidth="1"/>
    <col min="10798" max="10798" width="13.7109375" style="295" customWidth="1"/>
    <col min="10799" max="10799" width="11" style="295" customWidth="1"/>
    <col min="10800" max="10800" width="12.5703125" style="295" customWidth="1"/>
    <col min="10801" max="10801" width="12.42578125" style="295" customWidth="1"/>
    <col min="10802" max="10802" width="17" style="295" customWidth="1"/>
    <col min="10803" max="10803" width="14.140625" style="295" customWidth="1"/>
    <col min="10804" max="10804" width="18.7109375" style="295" customWidth="1"/>
    <col min="10805" max="11039" width="9.140625" style="295"/>
    <col min="11040" max="11040" width="9.5703125" style="295" customWidth="1"/>
    <col min="11041" max="11041" width="53.42578125" style="295" bestFit="1" customWidth="1"/>
    <col min="11042" max="11042" width="17.140625" style="295" customWidth="1"/>
    <col min="11043" max="11043" width="13.5703125" style="295" customWidth="1"/>
    <col min="11044" max="11044" width="15.7109375" style="295" customWidth="1"/>
    <col min="11045" max="11045" width="14.7109375" style="295" customWidth="1"/>
    <col min="11046" max="11046" width="16" style="295" customWidth="1"/>
    <col min="11047" max="11047" width="15.42578125" style="295" customWidth="1"/>
    <col min="11048" max="11048" width="12.85546875" style="295" customWidth="1"/>
    <col min="11049" max="11049" width="12.7109375" style="295" customWidth="1"/>
    <col min="11050" max="11050" width="6.28515625" style="295" customWidth="1"/>
    <col min="11051" max="11051" width="11.28515625" style="295" customWidth="1"/>
    <col min="11052" max="11052" width="52.42578125" style="295" customWidth="1"/>
    <col min="11053" max="11053" width="12.28515625" style="295" customWidth="1"/>
    <col min="11054" max="11054" width="13.7109375" style="295" customWidth="1"/>
    <col min="11055" max="11055" width="11" style="295" customWidth="1"/>
    <col min="11056" max="11056" width="12.5703125" style="295" customWidth="1"/>
    <col min="11057" max="11057" width="12.42578125" style="295" customWidth="1"/>
    <col min="11058" max="11058" width="17" style="295" customWidth="1"/>
    <col min="11059" max="11059" width="14.140625" style="295" customWidth="1"/>
    <col min="11060" max="11060" width="18.7109375" style="295" customWidth="1"/>
    <col min="11061" max="11295" width="9.140625" style="295"/>
    <col min="11296" max="11296" width="9.5703125" style="295" customWidth="1"/>
    <col min="11297" max="11297" width="53.42578125" style="295" bestFit="1" customWidth="1"/>
    <col min="11298" max="11298" width="17.140625" style="295" customWidth="1"/>
    <col min="11299" max="11299" width="13.5703125" style="295" customWidth="1"/>
    <col min="11300" max="11300" width="15.7109375" style="295" customWidth="1"/>
    <col min="11301" max="11301" width="14.7109375" style="295" customWidth="1"/>
    <col min="11302" max="11302" width="16" style="295" customWidth="1"/>
    <col min="11303" max="11303" width="15.42578125" style="295" customWidth="1"/>
    <col min="11304" max="11304" width="12.85546875" style="295" customWidth="1"/>
    <col min="11305" max="11305" width="12.7109375" style="295" customWidth="1"/>
    <col min="11306" max="11306" width="6.28515625" style="295" customWidth="1"/>
    <col min="11307" max="11307" width="11.28515625" style="295" customWidth="1"/>
    <col min="11308" max="11308" width="52.42578125" style="295" customWidth="1"/>
    <col min="11309" max="11309" width="12.28515625" style="295" customWidth="1"/>
    <col min="11310" max="11310" width="13.7109375" style="295" customWidth="1"/>
    <col min="11311" max="11311" width="11" style="295" customWidth="1"/>
    <col min="11312" max="11312" width="12.5703125" style="295" customWidth="1"/>
    <col min="11313" max="11313" width="12.42578125" style="295" customWidth="1"/>
    <col min="11314" max="11314" width="17" style="295" customWidth="1"/>
    <col min="11315" max="11315" width="14.140625" style="295" customWidth="1"/>
    <col min="11316" max="11316" width="18.7109375" style="295" customWidth="1"/>
    <col min="11317" max="11551" width="9.140625" style="295"/>
    <col min="11552" max="11552" width="9.5703125" style="295" customWidth="1"/>
    <col min="11553" max="11553" width="53.42578125" style="295" bestFit="1" customWidth="1"/>
    <col min="11554" max="11554" width="17.140625" style="295" customWidth="1"/>
    <col min="11555" max="11555" width="13.5703125" style="295" customWidth="1"/>
    <col min="11556" max="11556" width="15.7109375" style="295" customWidth="1"/>
    <col min="11557" max="11557" width="14.7109375" style="295" customWidth="1"/>
    <col min="11558" max="11558" width="16" style="295" customWidth="1"/>
    <col min="11559" max="11559" width="15.42578125" style="295" customWidth="1"/>
    <col min="11560" max="11560" width="12.85546875" style="295" customWidth="1"/>
    <col min="11561" max="11561" width="12.7109375" style="295" customWidth="1"/>
    <col min="11562" max="11562" width="6.28515625" style="295" customWidth="1"/>
    <col min="11563" max="11563" width="11.28515625" style="295" customWidth="1"/>
    <col min="11564" max="11564" width="52.42578125" style="295" customWidth="1"/>
    <col min="11565" max="11565" width="12.28515625" style="295" customWidth="1"/>
    <col min="11566" max="11566" width="13.7109375" style="295" customWidth="1"/>
    <col min="11567" max="11567" width="11" style="295" customWidth="1"/>
    <col min="11568" max="11568" width="12.5703125" style="295" customWidth="1"/>
    <col min="11569" max="11569" width="12.42578125" style="295" customWidth="1"/>
    <col min="11570" max="11570" width="17" style="295" customWidth="1"/>
    <col min="11571" max="11571" width="14.140625" style="295" customWidth="1"/>
    <col min="11572" max="11572" width="18.7109375" style="295" customWidth="1"/>
    <col min="11573" max="11807" width="9.140625" style="295"/>
    <col min="11808" max="11808" width="9.5703125" style="295" customWidth="1"/>
    <col min="11809" max="11809" width="53.42578125" style="295" bestFit="1" customWidth="1"/>
    <col min="11810" max="11810" width="17.140625" style="295" customWidth="1"/>
    <col min="11811" max="11811" width="13.5703125" style="295" customWidth="1"/>
    <col min="11812" max="11812" width="15.7109375" style="295" customWidth="1"/>
    <col min="11813" max="11813" width="14.7109375" style="295" customWidth="1"/>
    <col min="11814" max="11814" width="16" style="295" customWidth="1"/>
    <col min="11815" max="11815" width="15.42578125" style="295" customWidth="1"/>
    <col min="11816" max="11816" width="12.85546875" style="295" customWidth="1"/>
    <col min="11817" max="11817" width="12.7109375" style="295" customWidth="1"/>
    <col min="11818" max="11818" width="6.28515625" style="295" customWidth="1"/>
    <col min="11819" max="11819" width="11.28515625" style="295" customWidth="1"/>
    <col min="11820" max="11820" width="52.42578125" style="295" customWidth="1"/>
    <col min="11821" max="11821" width="12.28515625" style="295" customWidth="1"/>
    <col min="11822" max="11822" width="13.7109375" style="295" customWidth="1"/>
    <col min="11823" max="11823" width="11" style="295" customWidth="1"/>
    <col min="11824" max="11824" width="12.5703125" style="295" customWidth="1"/>
    <col min="11825" max="11825" width="12.42578125" style="295" customWidth="1"/>
    <col min="11826" max="11826" width="17" style="295" customWidth="1"/>
    <col min="11827" max="11827" width="14.140625" style="295" customWidth="1"/>
    <col min="11828" max="11828" width="18.7109375" style="295" customWidth="1"/>
    <col min="11829" max="12063" width="9.140625" style="295"/>
    <col min="12064" max="12064" width="9.5703125" style="295" customWidth="1"/>
    <col min="12065" max="12065" width="53.42578125" style="295" bestFit="1" customWidth="1"/>
    <col min="12066" max="12066" width="17.140625" style="295" customWidth="1"/>
    <col min="12067" max="12067" width="13.5703125" style="295" customWidth="1"/>
    <col min="12068" max="12068" width="15.7109375" style="295" customWidth="1"/>
    <col min="12069" max="12069" width="14.7109375" style="295" customWidth="1"/>
    <col min="12070" max="12070" width="16" style="295" customWidth="1"/>
    <col min="12071" max="12071" width="15.42578125" style="295" customWidth="1"/>
    <col min="12072" max="12072" width="12.85546875" style="295" customWidth="1"/>
    <col min="12073" max="12073" width="12.7109375" style="295" customWidth="1"/>
    <col min="12074" max="12074" width="6.28515625" style="295" customWidth="1"/>
    <col min="12075" max="12075" width="11.28515625" style="295" customWidth="1"/>
    <col min="12076" max="12076" width="52.42578125" style="295" customWidth="1"/>
    <col min="12077" max="12077" width="12.28515625" style="295" customWidth="1"/>
    <col min="12078" max="12078" width="13.7109375" style="295" customWidth="1"/>
    <col min="12079" max="12079" width="11" style="295" customWidth="1"/>
    <col min="12080" max="12080" width="12.5703125" style="295" customWidth="1"/>
    <col min="12081" max="12081" width="12.42578125" style="295" customWidth="1"/>
    <col min="12082" max="12082" width="17" style="295" customWidth="1"/>
    <col min="12083" max="12083" width="14.140625" style="295" customWidth="1"/>
    <col min="12084" max="12084" width="18.7109375" style="295" customWidth="1"/>
    <col min="12085" max="12319" width="9.140625" style="295"/>
    <col min="12320" max="12320" width="9.5703125" style="295" customWidth="1"/>
    <col min="12321" max="12321" width="53.42578125" style="295" bestFit="1" customWidth="1"/>
    <col min="12322" max="12322" width="17.140625" style="295" customWidth="1"/>
    <col min="12323" max="12323" width="13.5703125" style="295" customWidth="1"/>
    <col min="12324" max="12324" width="15.7109375" style="295" customWidth="1"/>
    <col min="12325" max="12325" width="14.7109375" style="295" customWidth="1"/>
    <col min="12326" max="12326" width="16" style="295" customWidth="1"/>
    <col min="12327" max="12327" width="15.42578125" style="295" customWidth="1"/>
    <col min="12328" max="12328" width="12.85546875" style="295" customWidth="1"/>
    <col min="12329" max="12329" width="12.7109375" style="295" customWidth="1"/>
    <col min="12330" max="12330" width="6.28515625" style="295" customWidth="1"/>
    <col min="12331" max="12331" width="11.28515625" style="295" customWidth="1"/>
    <col min="12332" max="12332" width="52.42578125" style="295" customWidth="1"/>
    <col min="12333" max="12333" width="12.28515625" style="295" customWidth="1"/>
    <col min="12334" max="12334" width="13.7109375" style="295" customWidth="1"/>
    <col min="12335" max="12335" width="11" style="295" customWidth="1"/>
    <col min="12336" max="12336" width="12.5703125" style="295" customWidth="1"/>
    <col min="12337" max="12337" width="12.42578125" style="295" customWidth="1"/>
    <col min="12338" max="12338" width="17" style="295" customWidth="1"/>
    <col min="12339" max="12339" width="14.140625" style="295" customWidth="1"/>
    <col min="12340" max="12340" width="18.7109375" style="295" customWidth="1"/>
    <col min="12341" max="12575" width="9.140625" style="295"/>
    <col min="12576" max="12576" width="9.5703125" style="295" customWidth="1"/>
    <col min="12577" max="12577" width="53.42578125" style="295" bestFit="1" customWidth="1"/>
    <col min="12578" max="12578" width="17.140625" style="295" customWidth="1"/>
    <col min="12579" max="12579" width="13.5703125" style="295" customWidth="1"/>
    <col min="12580" max="12580" width="15.7109375" style="295" customWidth="1"/>
    <col min="12581" max="12581" width="14.7109375" style="295" customWidth="1"/>
    <col min="12582" max="12582" width="16" style="295" customWidth="1"/>
    <col min="12583" max="12583" width="15.42578125" style="295" customWidth="1"/>
    <col min="12584" max="12584" width="12.85546875" style="295" customWidth="1"/>
    <col min="12585" max="12585" width="12.7109375" style="295" customWidth="1"/>
    <col min="12586" max="12586" width="6.28515625" style="295" customWidth="1"/>
    <col min="12587" max="12587" width="11.28515625" style="295" customWidth="1"/>
    <col min="12588" max="12588" width="52.42578125" style="295" customWidth="1"/>
    <col min="12589" max="12589" width="12.28515625" style="295" customWidth="1"/>
    <col min="12590" max="12590" width="13.7109375" style="295" customWidth="1"/>
    <col min="12591" max="12591" width="11" style="295" customWidth="1"/>
    <col min="12592" max="12592" width="12.5703125" style="295" customWidth="1"/>
    <col min="12593" max="12593" width="12.42578125" style="295" customWidth="1"/>
    <col min="12594" max="12594" width="17" style="295" customWidth="1"/>
    <col min="12595" max="12595" width="14.140625" style="295" customWidth="1"/>
    <col min="12596" max="12596" width="18.7109375" style="295" customWidth="1"/>
    <col min="12597" max="12831" width="9.140625" style="295"/>
    <col min="12832" max="12832" width="9.5703125" style="295" customWidth="1"/>
    <col min="12833" max="12833" width="53.42578125" style="295" bestFit="1" customWidth="1"/>
    <col min="12834" max="12834" width="17.140625" style="295" customWidth="1"/>
    <col min="12835" max="12835" width="13.5703125" style="295" customWidth="1"/>
    <col min="12836" max="12836" width="15.7109375" style="295" customWidth="1"/>
    <col min="12837" max="12837" width="14.7109375" style="295" customWidth="1"/>
    <col min="12838" max="12838" width="16" style="295" customWidth="1"/>
    <col min="12839" max="12839" width="15.42578125" style="295" customWidth="1"/>
    <col min="12840" max="12840" width="12.85546875" style="295" customWidth="1"/>
    <col min="12841" max="12841" width="12.7109375" style="295" customWidth="1"/>
    <col min="12842" max="12842" width="6.28515625" style="295" customWidth="1"/>
    <col min="12843" max="12843" width="11.28515625" style="295" customWidth="1"/>
    <col min="12844" max="12844" width="52.42578125" style="295" customWidth="1"/>
    <col min="12845" max="12845" width="12.28515625" style="295" customWidth="1"/>
    <col min="12846" max="12846" width="13.7109375" style="295" customWidth="1"/>
    <col min="12847" max="12847" width="11" style="295" customWidth="1"/>
    <col min="12848" max="12848" width="12.5703125" style="295" customWidth="1"/>
    <col min="12849" max="12849" width="12.42578125" style="295" customWidth="1"/>
    <col min="12850" max="12850" width="17" style="295" customWidth="1"/>
    <col min="12851" max="12851" width="14.140625" style="295" customWidth="1"/>
    <col min="12852" max="12852" width="18.7109375" style="295" customWidth="1"/>
    <col min="12853" max="13087" width="9.140625" style="295"/>
    <col min="13088" max="13088" width="9.5703125" style="295" customWidth="1"/>
    <col min="13089" max="13089" width="53.42578125" style="295" bestFit="1" customWidth="1"/>
    <col min="13090" max="13090" width="17.140625" style="295" customWidth="1"/>
    <col min="13091" max="13091" width="13.5703125" style="295" customWidth="1"/>
    <col min="13092" max="13092" width="15.7109375" style="295" customWidth="1"/>
    <col min="13093" max="13093" width="14.7109375" style="295" customWidth="1"/>
    <col min="13094" max="13094" width="16" style="295" customWidth="1"/>
    <col min="13095" max="13095" width="15.42578125" style="295" customWidth="1"/>
    <col min="13096" max="13096" width="12.85546875" style="295" customWidth="1"/>
    <col min="13097" max="13097" width="12.7109375" style="295" customWidth="1"/>
    <col min="13098" max="13098" width="6.28515625" style="295" customWidth="1"/>
    <col min="13099" max="13099" width="11.28515625" style="295" customWidth="1"/>
    <col min="13100" max="13100" width="52.42578125" style="295" customWidth="1"/>
    <col min="13101" max="13101" width="12.28515625" style="295" customWidth="1"/>
    <col min="13102" max="13102" width="13.7109375" style="295" customWidth="1"/>
    <col min="13103" max="13103" width="11" style="295" customWidth="1"/>
    <col min="13104" max="13104" width="12.5703125" style="295" customWidth="1"/>
    <col min="13105" max="13105" width="12.42578125" style="295" customWidth="1"/>
    <col min="13106" max="13106" width="17" style="295" customWidth="1"/>
    <col min="13107" max="13107" width="14.140625" style="295" customWidth="1"/>
    <col min="13108" max="13108" width="18.7109375" style="295" customWidth="1"/>
    <col min="13109" max="13343" width="9.140625" style="295"/>
    <col min="13344" max="13344" width="9.5703125" style="295" customWidth="1"/>
    <col min="13345" max="13345" width="53.42578125" style="295" bestFit="1" customWidth="1"/>
    <col min="13346" max="13346" width="17.140625" style="295" customWidth="1"/>
    <col min="13347" max="13347" width="13.5703125" style="295" customWidth="1"/>
    <col min="13348" max="13348" width="15.7109375" style="295" customWidth="1"/>
    <col min="13349" max="13349" width="14.7109375" style="295" customWidth="1"/>
    <col min="13350" max="13350" width="16" style="295" customWidth="1"/>
    <col min="13351" max="13351" width="15.42578125" style="295" customWidth="1"/>
    <col min="13352" max="13352" width="12.85546875" style="295" customWidth="1"/>
    <col min="13353" max="13353" width="12.7109375" style="295" customWidth="1"/>
    <col min="13354" max="13354" width="6.28515625" style="295" customWidth="1"/>
    <col min="13355" max="13355" width="11.28515625" style="295" customWidth="1"/>
    <col min="13356" max="13356" width="52.42578125" style="295" customWidth="1"/>
    <col min="13357" max="13357" width="12.28515625" style="295" customWidth="1"/>
    <col min="13358" max="13358" width="13.7109375" style="295" customWidth="1"/>
    <col min="13359" max="13359" width="11" style="295" customWidth="1"/>
    <col min="13360" max="13360" width="12.5703125" style="295" customWidth="1"/>
    <col min="13361" max="13361" width="12.42578125" style="295" customWidth="1"/>
    <col min="13362" max="13362" width="17" style="295" customWidth="1"/>
    <col min="13363" max="13363" width="14.140625" style="295" customWidth="1"/>
    <col min="13364" max="13364" width="18.7109375" style="295" customWidth="1"/>
    <col min="13365" max="13599" width="9.140625" style="295"/>
    <col min="13600" max="13600" width="9.5703125" style="295" customWidth="1"/>
    <col min="13601" max="13601" width="53.42578125" style="295" bestFit="1" customWidth="1"/>
    <col min="13602" max="13602" width="17.140625" style="295" customWidth="1"/>
    <col min="13603" max="13603" width="13.5703125" style="295" customWidth="1"/>
    <col min="13604" max="13604" width="15.7109375" style="295" customWidth="1"/>
    <col min="13605" max="13605" width="14.7109375" style="295" customWidth="1"/>
    <col min="13606" max="13606" width="16" style="295" customWidth="1"/>
    <col min="13607" max="13607" width="15.42578125" style="295" customWidth="1"/>
    <col min="13608" max="13608" width="12.85546875" style="295" customWidth="1"/>
    <col min="13609" max="13609" width="12.7109375" style="295" customWidth="1"/>
    <col min="13610" max="13610" width="6.28515625" style="295" customWidth="1"/>
    <col min="13611" max="13611" width="11.28515625" style="295" customWidth="1"/>
    <col min="13612" max="13612" width="52.42578125" style="295" customWidth="1"/>
    <col min="13613" max="13613" width="12.28515625" style="295" customWidth="1"/>
    <col min="13614" max="13614" width="13.7109375" style="295" customWidth="1"/>
    <col min="13615" max="13615" width="11" style="295" customWidth="1"/>
    <col min="13616" max="13616" width="12.5703125" style="295" customWidth="1"/>
    <col min="13617" max="13617" width="12.42578125" style="295" customWidth="1"/>
    <col min="13618" max="13618" width="17" style="295" customWidth="1"/>
    <col min="13619" max="13619" width="14.140625" style="295" customWidth="1"/>
    <col min="13620" max="13620" width="18.7109375" style="295" customWidth="1"/>
    <col min="13621" max="13855" width="9.140625" style="295"/>
    <col min="13856" max="13856" width="9.5703125" style="295" customWidth="1"/>
    <col min="13857" max="13857" width="53.42578125" style="295" bestFit="1" customWidth="1"/>
    <col min="13858" max="13858" width="17.140625" style="295" customWidth="1"/>
    <col min="13859" max="13859" width="13.5703125" style="295" customWidth="1"/>
    <col min="13860" max="13860" width="15.7109375" style="295" customWidth="1"/>
    <col min="13861" max="13861" width="14.7109375" style="295" customWidth="1"/>
    <col min="13862" max="13862" width="16" style="295" customWidth="1"/>
    <col min="13863" max="13863" width="15.42578125" style="295" customWidth="1"/>
    <col min="13864" max="13864" width="12.85546875" style="295" customWidth="1"/>
    <col min="13865" max="13865" width="12.7109375" style="295" customWidth="1"/>
    <col min="13866" max="13866" width="6.28515625" style="295" customWidth="1"/>
    <col min="13867" max="13867" width="11.28515625" style="295" customWidth="1"/>
    <col min="13868" max="13868" width="52.42578125" style="295" customWidth="1"/>
    <col min="13869" max="13869" width="12.28515625" style="295" customWidth="1"/>
    <col min="13870" max="13870" width="13.7109375" style="295" customWidth="1"/>
    <col min="13871" max="13871" width="11" style="295" customWidth="1"/>
    <col min="13872" max="13872" width="12.5703125" style="295" customWidth="1"/>
    <col min="13873" max="13873" width="12.42578125" style="295" customWidth="1"/>
    <col min="13874" max="13874" width="17" style="295" customWidth="1"/>
    <col min="13875" max="13875" width="14.140625" style="295" customWidth="1"/>
    <col min="13876" max="13876" width="18.7109375" style="295" customWidth="1"/>
    <col min="13877" max="14111" width="9.140625" style="295"/>
    <col min="14112" max="14112" width="9.5703125" style="295" customWidth="1"/>
    <col min="14113" max="14113" width="53.42578125" style="295" bestFit="1" customWidth="1"/>
    <col min="14114" max="14114" width="17.140625" style="295" customWidth="1"/>
    <col min="14115" max="14115" width="13.5703125" style="295" customWidth="1"/>
    <col min="14116" max="14116" width="15.7109375" style="295" customWidth="1"/>
    <col min="14117" max="14117" width="14.7109375" style="295" customWidth="1"/>
    <col min="14118" max="14118" width="16" style="295" customWidth="1"/>
    <col min="14119" max="14119" width="15.42578125" style="295" customWidth="1"/>
    <col min="14120" max="14120" width="12.85546875" style="295" customWidth="1"/>
    <col min="14121" max="14121" width="12.7109375" style="295" customWidth="1"/>
    <col min="14122" max="14122" width="6.28515625" style="295" customWidth="1"/>
    <col min="14123" max="14123" width="11.28515625" style="295" customWidth="1"/>
    <col min="14124" max="14124" width="52.42578125" style="295" customWidth="1"/>
    <col min="14125" max="14125" width="12.28515625" style="295" customWidth="1"/>
    <col min="14126" max="14126" width="13.7109375" style="295" customWidth="1"/>
    <col min="14127" max="14127" width="11" style="295" customWidth="1"/>
    <col min="14128" max="14128" width="12.5703125" style="295" customWidth="1"/>
    <col min="14129" max="14129" width="12.42578125" style="295" customWidth="1"/>
    <col min="14130" max="14130" width="17" style="295" customWidth="1"/>
    <col min="14131" max="14131" width="14.140625" style="295" customWidth="1"/>
    <col min="14132" max="14132" width="18.7109375" style="295" customWidth="1"/>
    <col min="14133" max="14367" width="9.140625" style="295"/>
    <col min="14368" max="14368" width="9.5703125" style="295" customWidth="1"/>
    <col min="14369" max="14369" width="53.42578125" style="295" bestFit="1" customWidth="1"/>
    <col min="14370" max="14370" width="17.140625" style="295" customWidth="1"/>
    <col min="14371" max="14371" width="13.5703125" style="295" customWidth="1"/>
    <col min="14372" max="14372" width="15.7109375" style="295" customWidth="1"/>
    <col min="14373" max="14373" width="14.7109375" style="295" customWidth="1"/>
    <col min="14374" max="14374" width="16" style="295" customWidth="1"/>
    <col min="14375" max="14375" width="15.42578125" style="295" customWidth="1"/>
    <col min="14376" max="14376" width="12.85546875" style="295" customWidth="1"/>
    <col min="14377" max="14377" width="12.7109375" style="295" customWidth="1"/>
    <col min="14378" max="14378" width="6.28515625" style="295" customWidth="1"/>
    <col min="14379" max="14379" width="11.28515625" style="295" customWidth="1"/>
    <col min="14380" max="14380" width="52.42578125" style="295" customWidth="1"/>
    <col min="14381" max="14381" width="12.28515625" style="295" customWidth="1"/>
    <col min="14382" max="14382" width="13.7109375" style="295" customWidth="1"/>
    <col min="14383" max="14383" width="11" style="295" customWidth="1"/>
    <col min="14384" max="14384" width="12.5703125" style="295" customWidth="1"/>
    <col min="14385" max="14385" width="12.42578125" style="295" customWidth="1"/>
    <col min="14386" max="14386" width="17" style="295" customWidth="1"/>
    <col min="14387" max="14387" width="14.140625" style="295" customWidth="1"/>
    <col min="14388" max="14388" width="18.7109375" style="295" customWidth="1"/>
    <col min="14389" max="14623" width="9.140625" style="295"/>
    <col min="14624" max="14624" width="9.5703125" style="295" customWidth="1"/>
    <col min="14625" max="14625" width="53.42578125" style="295" bestFit="1" customWidth="1"/>
    <col min="14626" max="14626" width="17.140625" style="295" customWidth="1"/>
    <col min="14627" max="14627" width="13.5703125" style="295" customWidth="1"/>
    <col min="14628" max="14628" width="15.7109375" style="295" customWidth="1"/>
    <col min="14629" max="14629" width="14.7109375" style="295" customWidth="1"/>
    <col min="14630" max="14630" width="16" style="295" customWidth="1"/>
    <col min="14631" max="14631" width="15.42578125" style="295" customWidth="1"/>
    <col min="14632" max="14632" width="12.85546875" style="295" customWidth="1"/>
    <col min="14633" max="14633" width="12.7109375" style="295" customWidth="1"/>
    <col min="14634" max="14634" width="6.28515625" style="295" customWidth="1"/>
    <col min="14635" max="14635" width="11.28515625" style="295" customWidth="1"/>
    <col min="14636" max="14636" width="52.42578125" style="295" customWidth="1"/>
    <col min="14637" max="14637" width="12.28515625" style="295" customWidth="1"/>
    <col min="14638" max="14638" width="13.7109375" style="295" customWidth="1"/>
    <col min="14639" max="14639" width="11" style="295" customWidth="1"/>
    <col min="14640" max="14640" width="12.5703125" style="295" customWidth="1"/>
    <col min="14641" max="14641" width="12.42578125" style="295" customWidth="1"/>
    <col min="14642" max="14642" width="17" style="295" customWidth="1"/>
    <col min="14643" max="14643" width="14.140625" style="295" customWidth="1"/>
    <col min="14644" max="14644" width="18.7109375" style="295" customWidth="1"/>
    <col min="14645" max="14879" width="9.140625" style="295"/>
    <col min="14880" max="14880" width="9.5703125" style="295" customWidth="1"/>
    <col min="14881" max="14881" width="53.42578125" style="295" bestFit="1" customWidth="1"/>
    <col min="14882" max="14882" width="17.140625" style="295" customWidth="1"/>
    <col min="14883" max="14883" width="13.5703125" style="295" customWidth="1"/>
    <col min="14884" max="14884" width="15.7109375" style="295" customWidth="1"/>
    <col min="14885" max="14885" width="14.7109375" style="295" customWidth="1"/>
    <col min="14886" max="14886" width="16" style="295" customWidth="1"/>
    <col min="14887" max="14887" width="15.42578125" style="295" customWidth="1"/>
    <col min="14888" max="14888" width="12.85546875" style="295" customWidth="1"/>
    <col min="14889" max="14889" width="12.7109375" style="295" customWidth="1"/>
    <col min="14890" max="14890" width="6.28515625" style="295" customWidth="1"/>
    <col min="14891" max="14891" width="11.28515625" style="295" customWidth="1"/>
    <col min="14892" max="14892" width="52.42578125" style="295" customWidth="1"/>
    <col min="14893" max="14893" width="12.28515625" style="295" customWidth="1"/>
    <col min="14894" max="14894" width="13.7109375" style="295" customWidth="1"/>
    <col min="14895" max="14895" width="11" style="295" customWidth="1"/>
    <col min="14896" max="14896" width="12.5703125" style="295" customWidth="1"/>
    <col min="14897" max="14897" width="12.42578125" style="295" customWidth="1"/>
    <col min="14898" max="14898" width="17" style="295" customWidth="1"/>
    <col min="14899" max="14899" width="14.140625" style="295" customWidth="1"/>
    <col min="14900" max="14900" width="18.7109375" style="295" customWidth="1"/>
    <col min="14901" max="15135" width="9.140625" style="295"/>
    <col min="15136" max="15136" width="9.5703125" style="295" customWidth="1"/>
    <col min="15137" max="15137" width="53.42578125" style="295" bestFit="1" customWidth="1"/>
    <col min="15138" max="15138" width="17.140625" style="295" customWidth="1"/>
    <col min="15139" max="15139" width="13.5703125" style="295" customWidth="1"/>
    <col min="15140" max="15140" width="15.7109375" style="295" customWidth="1"/>
    <col min="15141" max="15141" width="14.7109375" style="295" customWidth="1"/>
    <col min="15142" max="15142" width="16" style="295" customWidth="1"/>
    <col min="15143" max="15143" width="15.42578125" style="295" customWidth="1"/>
    <col min="15144" max="15144" width="12.85546875" style="295" customWidth="1"/>
    <col min="15145" max="15145" width="12.7109375" style="295" customWidth="1"/>
    <col min="15146" max="15146" width="6.28515625" style="295" customWidth="1"/>
    <col min="15147" max="15147" width="11.28515625" style="295" customWidth="1"/>
    <col min="15148" max="15148" width="52.42578125" style="295" customWidth="1"/>
    <col min="15149" max="15149" width="12.28515625" style="295" customWidth="1"/>
    <col min="15150" max="15150" width="13.7109375" style="295" customWidth="1"/>
    <col min="15151" max="15151" width="11" style="295" customWidth="1"/>
    <col min="15152" max="15152" width="12.5703125" style="295" customWidth="1"/>
    <col min="15153" max="15153" width="12.42578125" style="295" customWidth="1"/>
    <col min="15154" max="15154" width="17" style="295" customWidth="1"/>
    <col min="15155" max="15155" width="14.140625" style="295" customWidth="1"/>
    <col min="15156" max="15156" width="18.7109375" style="295" customWidth="1"/>
    <col min="15157" max="15391" width="9.140625" style="295"/>
    <col min="15392" max="15392" width="9.5703125" style="295" customWidth="1"/>
    <col min="15393" max="15393" width="53.42578125" style="295" bestFit="1" customWidth="1"/>
    <col min="15394" max="15394" width="17.140625" style="295" customWidth="1"/>
    <col min="15395" max="15395" width="13.5703125" style="295" customWidth="1"/>
    <col min="15396" max="15396" width="15.7109375" style="295" customWidth="1"/>
    <col min="15397" max="15397" width="14.7109375" style="295" customWidth="1"/>
    <col min="15398" max="15398" width="16" style="295" customWidth="1"/>
    <col min="15399" max="15399" width="15.42578125" style="295" customWidth="1"/>
    <col min="15400" max="15400" width="12.85546875" style="295" customWidth="1"/>
    <col min="15401" max="15401" width="12.7109375" style="295" customWidth="1"/>
    <col min="15402" max="15402" width="6.28515625" style="295" customWidth="1"/>
    <col min="15403" max="15403" width="11.28515625" style="295" customWidth="1"/>
    <col min="15404" max="15404" width="52.42578125" style="295" customWidth="1"/>
    <col min="15405" max="15405" width="12.28515625" style="295" customWidth="1"/>
    <col min="15406" max="15406" width="13.7109375" style="295" customWidth="1"/>
    <col min="15407" max="15407" width="11" style="295" customWidth="1"/>
    <col min="15408" max="15408" width="12.5703125" style="295" customWidth="1"/>
    <col min="15409" max="15409" width="12.42578125" style="295" customWidth="1"/>
    <col min="15410" max="15410" width="17" style="295" customWidth="1"/>
    <col min="15411" max="15411" width="14.140625" style="295" customWidth="1"/>
    <col min="15412" max="15412" width="18.7109375" style="295" customWidth="1"/>
    <col min="15413" max="15647" width="9.140625" style="295"/>
    <col min="15648" max="15648" width="9.5703125" style="295" customWidth="1"/>
    <col min="15649" max="15649" width="53.42578125" style="295" bestFit="1" customWidth="1"/>
    <col min="15650" max="15650" width="17.140625" style="295" customWidth="1"/>
    <col min="15651" max="15651" width="13.5703125" style="295" customWidth="1"/>
    <col min="15652" max="15652" width="15.7109375" style="295" customWidth="1"/>
    <col min="15653" max="15653" width="14.7109375" style="295" customWidth="1"/>
    <col min="15654" max="15654" width="16" style="295" customWidth="1"/>
    <col min="15655" max="15655" width="15.42578125" style="295" customWidth="1"/>
    <col min="15656" max="15656" width="12.85546875" style="295" customWidth="1"/>
    <col min="15657" max="15657" width="12.7109375" style="295" customWidth="1"/>
    <col min="15658" max="15658" width="6.28515625" style="295" customWidth="1"/>
    <col min="15659" max="15659" width="11.28515625" style="295" customWidth="1"/>
    <col min="15660" max="15660" width="52.42578125" style="295" customWidth="1"/>
    <col min="15661" max="15661" width="12.28515625" style="295" customWidth="1"/>
    <col min="15662" max="15662" width="13.7109375" style="295" customWidth="1"/>
    <col min="15663" max="15663" width="11" style="295" customWidth="1"/>
    <col min="15664" max="15664" width="12.5703125" style="295" customWidth="1"/>
    <col min="15665" max="15665" width="12.42578125" style="295" customWidth="1"/>
    <col min="15666" max="15666" width="17" style="295" customWidth="1"/>
    <col min="15667" max="15667" width="14.140625" style="295" customWidth="1"/>
    <col min="15668" max="15668" width="18.7109375" style="295" customWidth="1"/>
    <col min="15669" max="15903" width="9.140625" style="295"/>
    <col min="15904" max="15904" width="9.5703125" style="295" customWidth="1"/>
    <col min="15905" max="15905" width="53.42578125" style="295" bestFit="1" customWidth="1"/>
    <col min="15906" max="15906" width="17.140625" style="295" customWidth="1"/>
    <col min="15907" max="15907" width="13.5703125" style="295" customWidth="1"/>
    <col min="15908" max="15908" width="15.7109375" style="295" customWidth="1"/>
    <col min="15909" max="15909" width="14.7109375" style="295" customWidth="1"/>
    <col min="15910" max="15910" width="16" style="295" customWidth="1"/>
    <col min="15911" max="15911" width="15.42578125" style="295" customWidth="1"/>
    <col min="15912" max="15912" width="12.85546875" style="295" customWidth="1"/>
    <col min="15913" max="15913" width="12.7109375" style="295" customWidth="1"/>
    <col min="15914" max="15914" width="6.28515625" style="295" customWidth="1"/>
    <col min="15915" max="15915" width="11.28515625" style="295" customWidth="1"/>
    <col min="15916" max="15916" width="52.42578125" style="295" customWidth="1"/>
    <col min="15917" max="15917" width="12.28515625" style="295" customWidth="1"/>
    <col min="15918" max="15918" width="13.7109375" style="295" customWidth="1"/>
    <col min="15919" max="15919" width="11" style="295" customWidth="1"/>
    <col min="15920" max="15920" width="12.5703125" style="295" customWidth="1"/>
    <col min="15921" max="15921" width="12.42578125" style="295" customWidth="1"/>
    <col min="15922" max="15922" width="17" style="295" customWidth="1"/>
    <col min="15923" max="15923" width="14.140625" style="295" customWidth="1"/>
    <col min="15924" max="15924" width="18.7109375" style="295" customWidth="1"/>
    <col min="15925" max="16159" width="9.140625" style="295"/>
    <col min="16160" max="16160" width="9.5703125" style="295" customWidth="1"/>
    <col min="16161" max="16161" width="53.42578125" style="295" bestFit="1" customWidth="1"/>
    <col min="16162" max="16162" width="17.140625" style="295" customWidth="1"/>
    <col min="16163" max="16163" width="13.5703125" style="295" customWidth="1"/>
    <col min="16164" max="16164" width="15.7109375" style="295" customWidth="1"/>
    <col min="16165" max="16165" width="14.7109375" style="295" customWidth="1"/>
    <col min="16166" max="16166" width="16" style="295" customWidth="1"/>
    <col min="16167" max="16167" width="15.42578125" style="295" customWidth="1"/>
    <col min="16168" max="16168" width="12.85546875" style="295" customWidth="1"/>
    <col min="16169" max="16169" width="12.7109375" style="295" customWidth="1"/>
    <col min="16170" max="16170" width="6.28515625" style="295" customWidth="1"/>
    <col min="16171" max="16171" width="11.28515625" style="295" customWidth="1"/>
    <col min="16172" max="16172" width="52.42578125" style="295" customWidth="1"/>
    <col min="16173" max="16173" width="12.28515625" style="295" customWidth="1"/>
    <col min="16174" max="16174" width="13.7109375" style="295" customWidth="1"/>
    <col min="16175" max="16175" width="11" style="295" customWidth="1"/>
    <col min="16176" max="16176" width="12.5703125" style="295" customWidth="1"/>
    <col min="16177" max="16177" width="12.42578125" style="295" customWidth="1"/>
    <col min="16178" max="16178" width="17" style="295" customWidth="1"/>
    <col min="16179" max="16179" width="14.140625" style="295" customWidth="1"/>
    <col min="16180" max="16180" width="18.7109375" style="295" customWidth="1"/>
    <col min="16181" max="16384" width="9.140625" style="295"/>
  </cols>
  <sheetData>
    <row r="1" spans="1:54" ht="45" customHeight="1" x14ac:dyDescent="0.2">
      <c r="A1" s="598" t="s">
        <v>373</v>
      </c>
      <c r="B1" s="598" t="s">
        <v>374</v>
      </c>
      <c r="C1" s="599" t="s">
        <v>12</v>
      </c>
      <c r="D1" s="600" t="s">
        <v>727</v>
      </c>
      <c r="E1" s="601"/>
      <c r="F1" s="601"/>
      <c r="G1" s="601"/>
      <c r="H1" s="601"/>
      <c r="I1" s="601"/>
      <c r="J1" s="601"/>
      <c r="K1" s="601"/>
      <c r="L1" s="602"/>
      <c r="M1" s="600" t="s">
        <v>726</v>
      </c>
      <c r="N1" s="606"/>
      <c r="O1" s="607"/>
      <c r="P1" s="600" t="s">
        <v>728</v>
      </c>
      <c r="Q1" s="606"/>
      <c r="R1" s="607"/>
      <c r="S1" s="600" t="s">
        <v>729</v>
      </c>
      <c r="T1" s="606"/>
      <c r="U1" s="607"/>
      <c r="V1" s="592" t="s">
        <v>676</v>
      </c>
      <c r="W1" s="593"/>
      <c r="X1" s="593"/>
      <c r="Y1" s="593"/>
      <c r="Z1" s="593"/>
      <c r="AA1" s="594"/>
      <c r="AB1" s="598" t="s">
        <v>373</v>
      </c>
      <c r="AC1" s="598" t="s">
        <v>374</v>
      </c>
      <c r="AD1" s="599" t="s">
        <v>12</v>
      </c>
      <c r="AE1" s="600" t="s">
        <v>931</v>
      </c>
      <c r="AF1" s="606"/>
      <c r="AG1" s="607"/>
      <c r="AH1" s="592" t="s">
        <v>678</v>
      </c>
      <c r="AI1" s="593"/>
      <c r="AJ1" s="593"/>
      <c r="AK1" s="593"/>
      <c r="AL1" s="593"/>
      <c r="AM1" s="594"/>
      <c r="AN1" s="592" t="s">
        <v>733</v>
      </c>
      <c r="AO1" s="604"/>
      <c r="AP1" s="604"/>
      <c r="AQ1" s="604"/>
      <c r="AR1" s="604"/>
      <c r="AS1" s="604"/>
      <c r="AT1" s="604"/>
      <c r="AU1" s="604"/>
      <c r="AV1" s="604"/>
      <c r="AW1" s="604"/>
      <c r="AX1" s="604"/>
      <c r="AY1" s="605"/>
      <c r="AZ1" s="611" t="s">
        <v>734</v>
      </c>
      <c r="BA1" s="612"/>
      <c r="BB1" s="613"/>
    </row>
    <row r="2" spans="1:54" ht="63.75" customHeight="1" x14ac:dyDescent="0.2">
      <c r="A2" s="598"/>
      <c r="B2" s="598"/>
      <c r="C2" s="599"/>
      <c r="D2" s="603" t="s">
        <v>607</v>
      </c>
      <c r="E2" s="604"/>
      <c r="F2" s="605"/>
      <c r="G2" s="603" t="s">
        <v>611</v>
      </c>
      <c r="H2" s="604"/>
      <c r="I2" s="605"/>
      <c r="J2" s="592" t="s">
        <v>725</v>
      </c>
      <c r="K2" s="593"/>
      <c r="L2" s="594"/>
      <c r="M2" s="608"/>
      <c r="N2" s="609"/>
      <c r="O2" s="610"/>
      <c r="P2" s="608"/>
      <c r="Q2" s="609"/>
      <c r="R2" s="610"/>
      <c r="S2" s="608"/>
      <c r="T2" s="609"/>
      <c r="U2" s="610"/>
      <c r="V2" s="592" t="s">
        <v>677</v>
      </c>
      <c r="W2" s="593"/>
      <c r="X2" s="594"/>
      <c r="Y2" s="592" t="s">
        <v>730</v>
      </c>
      <c r="Z2" s="593"/>
      <c r="AA2" s="594"/>
      <c r="AB2" s="598"/>
      <c r="AC2" s="598"/>
      <c r="AD2" s="599"/>
      <c r="AE2" s="608"/>
      <c r="AF2" s="609"/>
      <c r="AG2" s="610"/>
      <c r="AH2" s="592" t="s">
        <v>731</v>
      </c>
      <c r="AI2" s="593"/>
      <c r="AJ2" s="594"/>
      <c r="AK2" s="592" t="s">
        <v>679</v>
      </c>
      <c r="AL2" s="593"/>
      <c r="AM2" s="594"/>
      <c r="AN2" s="592" t="s">
        <v>732</v>
      </c>
      <c r="AO2" s="593"/>
      <c r="AP2" s="594"/>
      <c r="AQ2" s="592" t="s">
        <v>735</v>
      </c>
      <c r="AR2" s="593"/>
      <c r="AS2" s="594"/>
      <c r="AT2" s="592" t="s">
        <v>736</v>
      </c>
      <c r="AU2" s="604"/>
      <c r="AV2" s="605"/>
      <c r="AW2" s="603" t="s">
        <v>612</v>
      </c>
      <c r="AX2" s="604"/>
      <c r="AY2" s="605"/>
      <c r="AZ2" s="614"/>
      <c r="BA2" s="615"/>
      <c r="BB2" s="616"/>
    </row>
    <row r="3" spans="1:54" ht="38.25" x14ac:dyDescent="0.2">
      <c r="A3" s="393"/>
      <c r="B3" s="393"/>
      <c r="C3" s="394"/>
      <c r="D3" s="296" t="s">
        <v>627</v>
      </c>
      <c r="E3" s="395" t="s">
        <v>680</v>
      </c>
      <c r="F3" s="421" t="s">
        <v>911</v>
      </c>
      <c r="G3" s="296" t="s">
        <v>627</v>
      </c>
      <c r="H3" s="395" t="s">
        <v>680</v>
      </c>
      <c r="I3" s="421" t="s">
        <v>911</v>
      </c>
      <c r="J3" s="296" t="s">
        <v>627</v>
      </c>
      <c r="K3" s="395" t="s">
        <v>680</v>
      </c>
      <c r="L3" s="421" t="s">
        <v>911</v>
      </c>
      <c r="M3" s="296" t="s">
        <v>627</v>
      </c>
      <c r="N3" s="395" t="s">
        <v>680</v>
      </c>
      <c r="O3" s="421" t="s">
        <v>911</v>
      </c>
      <c r="P3" s="296" t="s">
        <v>627</v>
      </c>
      <c r="Q3" s="395" t="s">
        <v>680</v>
      </c>
      <c r="R3" s="421" t="s">
        <v>911</v>
      </c>
      <c r="S3" s="296" t="s">
        <v>627</v>
      </c>
      <c r="T3" s="395" t="s">
        <v>680</v>
      </c>
      <c r="U3" s="421" t="s">
        <v>911</v>
      </c>
      <c r="V3" s="296" t="s">
        <v>627</v>
      </c>
      <c r="W3" s="395" t="s">
        <v>680</v>
      </c>
      <c r="X3" s="421" t="s">
        <v>911</v>
      </c>
      <c r="Y3" s="296" t="s">
        <v>627</v>
      </c>
      <c r="Z3" s="395" t="s">
        <v>680</v>
      </c>
      <c r="AA3" s="421" t="s">
        <v>911</v>
      </c>
      <c r="AB3" s="393"/>
      <c r="AC3" s="393"/>
      <c r="AD3" s="394"/>
      <c r="AE3" s="296" t="s">
        <v>627</v>
      </c>
      <c r="AF3" s="395" t="s">
        <v>680</v>
      </c>
      <c r="AG3" s="421" t="s">
        <v>911</v>
      </c>
      <c r="AH3" s="296" t="s">
        <v>627</v>
      </c>
      <c r="AI3" s="395" t="s">
        <v>680</v>
      </c>
      <c r="AJ3" s="421" t="s">
        <v>911</v>
      </c>
      <c r="AK3" s="296" t="s">
        <v>627</v>
      </c>
      <c r="AL3" s="395" t="s">
        <v>680</v>
      </c>
      <c r="AM3" s="421" t="s">
        <v>911</v>
      </c>
      <c r="AN3" s="296" t="s">
        <v>627</v>
      </c>
      <c r="AO3" s="395" t="s">
        <v>680</v>
      </c>
      <c r="AP3" s="421" t="s">
        <v>911</v>
      </c>
      <c r="AQ3" s="296" t="s">
        <v>627</v>
      </c>
      <c r="AR3" s="395" t="s">
        <v>680</v>
      </c>
      <c r="AS3" s="421" t="s">
        <v>911</v>
      </c>
      <c r="AT3" s="296" t="s">
        <v>627</v>
      </c>
      <c r="AU3" s="395" t="s">
        <v>680</v>
      </c>
      <c r="AV3" s="421" t="s">
        <v>911</v>
      </c>
      <c r="AW3" s="296" t="s">
        <v>627</v>
      </c>
      <c r="AX3" s="395" t="s">
        <v>680</v>
      </c>
      <c r="AY3" s="421" t="s">
        <v>911</v>
      </c>
      <c r="AZ3" s="395" t="s">
        <v>675</v>
      </c>
      <c r="BA3" s="395" t="s">
        <v>933</v>
      </c>
      <c r="BB3" s="421" t="s">
        <v>911</v>
      </c>
    </row>
    <row r="4" spans="1:54" ht="15.75" x14ac:dyDescent="0.2">
      <c r="A4" s="352"/>
      <c r="B4" s="352"/>
      <c r="C4" s="353" t="s">
        <v>375</v>
      </c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2"/>
      <c r="AC4" s="352"/>
      <c r="AD4" s="353" t="s">
        <v>375</v>
      </c>
      <c r="AE4" s="354"/>
      <c r="AF4" s="354"/>
      <c r="AG4" s="354"/>
      <c r="AH4" s="355"/>
      <c r="AI4" s="354"/>
      <c r="AJ4" s="354"/>
      <c r="AK4" s="355"/>
      <c r="AL4" s="354"/>
      <c r="AM4" s="354"/>
      <c r="AN4" s="355"/>
      <c r="AO4" s="354"/>
      <c r="AP4" s="354"/>
      <c r="AQ4" s="355"/>
      <c r="AR4" s="354"/>
      <c r="AS4" s="354"/>
      <c r="AT4" s="355"/>
      <c r="AU4" s="354"/>
      <c r="AV4" s="354"/>
      <c r="AW4" s="355"/>
      <c r="AX4" s="354"/>
      <c r="AY4" s="354"/>
      <c r="AZ4" s="355"/>
      <c r="BA4" s="355"/>
      <c r="BB4" s="355"/>
    </row>
    <row r="5" spans="1:54" ht="15.75" x14ac:dyDescent="0.25">
      <c r="A5" s="356" t="s">
        <v>376</v>
      </c>
      <c r="B5" s="357"/>
      <c r="C5" s="358" t="s">
        <v>377</v>
      </c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6" t="s">
        <v>376</v>
      </c>
      <c r="AC5" s="357"/>
      <c r="AD5" s="358" t="s">
        <v>377</v>
      </c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359"/>
      <c r="AQ5" s="359"/>
      <c r="AR5" s="359"/>
      <c r="AS5" s="359"/>
      <c r="AT5" s="359"/>
      <c r="AU5" s="359"/>
      <c r="AV5" s="359"/>
      <c r="AW5" s="359"/>
      <c r="AX5" s="359"/>
      <c r="AY5" s="359"/>
      <c r="AZ5" s="360"/>
      <c r="BA5" s="360"/>
      <c r="BB5" s="360"/>
    </row>
    <row r="6" spans="1:54" ht="15.75" x14ac:dyDescent="0.25">
      <c r="A6" s="356"/>
      <c r="B6" s="361" t="s">
        <v>378</v>
      </c>
      <c r="C6" s="362" t="s">
        <v>379</v>
      </c>
      <c r="D6" s="359"/>
      <c r="E6" s="359"/>
      <c r="F6" s="359"/>
      <c r="G6" s="359"/>
      <c r="H6" s="359"/>
      <c r="I6" s="359"/>
      <c r="J6" s="359">
        <v>280000</v>
      </c>
      <c r="K6" s="359">
        <v>280000</v>
      </c>
      <c r="L6" s="359">
        <v>280000</v>
      </c>
      <c r="M6" s="359"/>
      <c r="N6" s="359"/>
      <c r="O6" s="359"/>
      <c r="P6" s="359"/>
      <c r="Q6" s="359"/>
      <c r="R6" s="359"/>
      <c r="S6" s="359">
        <v>950000</v>
      </c>
      <c r="T6" s="359">
        <v>950000</v>
      </c>
      <c r="U6" s="359">
        <v>950000</v>
      </c>
      <c r="V6" s="359"/>
      <c r="W6" s="359"/>
      <c r="X6" s="359"/>
      <c r="Y6" s="359"/>
      <c r="Z6" s="359"/>
      <c r="AA6" s="359"/>
      <c r="AB6" s="356"/>
      <c r="AC6" s="361" t="s">
        <v>378</v>
      </c>
      <c r="AD6" s="362" t="s">
        <v>379</v>
      </c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63">
        <f t="shared" ref="AZ6:AZ37" si="0">SUM(D6+G6+J6+M6+P6+S6+V6+Y6+AE6+AH6+AK6+AN6+AQ6+AW6+AT6)</f>
        <v>1230000</v>
      </c>
      <c r="BA6" s="363">
        <f t="shared" ref="BA6:BB37" si="1">SUM(E6+H6+K6+N6+Q6+T6+W6+Z6+AF6+AI6+AL6+AO6+AR6+AX6+AU6)</f>
        <v>1230000</v>
      </c>
      <c r="BB6" s="363">
        <f t="shared" si="1"/>
        <v>1230000</v>
      </c>
    </row>
    <row r="7" spans="1:54" ht="15.75" x14ac:dyDescent="0.25">
      <c r="A7" s="356"/>
      <c r="B7" s="361" t="s">
        <v>380</v>
      </c>
      <c r="C7" s="364" t="s">
        <v>381</v>
      </c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  <c r="S7" s="359">
        <v>127000</v>
      </c>
      <c r="T7" s="359">
        <v>127000</v>
      </c>
      <c r="U7" s="359">
        <v>127000</v>
      </c>
      <c r="V7" s="359"/>
      <c r="W7" s="359"/>
      <c r="X7" s="359"/>
      <c r="Y7" s="359"/>
      <c r="Z7" s="359"/>
      <c r="AA7" s="359"/>
      <c r="AB7" s="356"/>
      <c r="AC7" s="361" t="s">
        <v>380</v>
      </c>
      <c r="AD7" s="364" t="s">
        <v>381</v>
      </c>
      <c r="AE7" s="359"/>
      <c r="AF7" s="359"/>
      <c r="AG7" s="359"/>
      <c r="AH7" s="359"/>
      <c r="AI7" s="359"/>
      <c r="AJ7" s="359"/>
      <c r="AK7" s="359"/>
      <c r="AL7" s="359"/>
      <c r="AM7" s="359"/>
      <c r="AN7" s="359"/>
      <c r="AO7" s="359"/>
      <c r="AP7" s="359"/>
      <c r="AQ7" s="359"/>
      <c r="AR7" s="359"/>
      <c r="AS7" s="359"/>
      <c r="AT7" s="359"/>
      <c r="AU7" s="359"/>
      <c r="AV7" s="359"/>
      <c r="AW7" s="359"/>
      <c r="AX7" s="359"/>
      <c r="AY7" s="359"/>
      <c r="AZ7" s="363">
        <f t="shared" si="0"/>
        <v>127000</v>
      </c>
      <c r="BA7" s="363">
        <f t="shared" si="1"/>
        <v>127000</v>
      </c>
      <c r="BB7" s="363">
        <f t="shared" si="1"/>
        <v>127000</v>
      </c>
    </row>
    <row r="8" spans="1:54" ht="15.75" x14ac:dyDescent="0.25">
      <c r="A8" s="356"/>
      <c r="B8" s="361" t="s">
        <v>382</v>
      </c>
      <c r="C8" s="365" t="s">
        <v>383</v>
      </c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>
        <v>21619728</v>
      </c>
      <c r="T8" s="359">
        <v>33285408</v>
      </c>
      <c r="U8" s="359">
        <v>33285408</v>
      </c>
      <c r="V8" s="359"/>
      <c r="W8" s="359"/>
      <c r="X8" s="359"/>
      <c r="Y8" s="359"/>
      <c r="Z8" s="359"/>
      <c r="AA8" s="359"/>
      <c r="AB8" s="356"/>
      <c r="AC8" s="361" t="s">
        <v>382</v>
      </c>
      <c r="AD8" s="365" t="s">
        <v>383</v>
      </c>
      <c r="AE8" s="359">
        <v>5000000</v>
      </c>
      <c r="AF8" s="359">
        <v>7572520</v>
      </c>
      <c r="AG8" s="359">
        <v>7572520</v>
      </c>
      <c r="AH8" s="359"/>
      <c r="AI8" s="359"/>
      <c r="AJ8" s="359"/>
      <c r="AK8" s="359"/>
      <c r="AL8" s="359"/>
      <c r="AM8" s="359"/>
      <c r="AN8" s="359"/>
      <c r="AO8" s="359"/>
      <c r="AP8" s="359"/>
      <c r="AQ8" s="359"/>
      <c r="AR8" s="359"/>
      <c r="AS8" s="359"/>
      <c r="AT8" s="359"/>
      <c r="AU8" s="359"/>
      <c r="AV8" s="359"/>
      <c r="AW8" s="359"/>
      <c r="AX8" s="359"/>
      <c r="AY8" s="359"/>
      <c r="AZ8" s="363">
        <f t="shared" si="0"/>
        <v>26619728</v>
      </c>
      <c r="BA8" s="363">
        <f t="shared" si="1"/>
        <v>40857928</v>
      </c>
      <c r="BB8" s="363">
        <f t="shared" si="1"/>
        <v>40857928</v>
      </c>
    </row>
    <row r="9" spans="1:54" ht="15.75" x14ac:dyDescent="0.2">
      <c r="A9" s="366"/>
      <c r="B9" s="361" t="s">
        <v>384</v>
      </c>
      <c r="C9" s="362" t="s">
        <v>385</v>
      </c>
      <c r="D9" s="359">
        <v>332390615</v>
      </c>
      <c r="E9" s="359">
        <v>336907612</v>
      </c>
      <c r="F9" s="550">
        <v>346331042</v>
      </c>
      <c r="G9" s="359"/>
      <c r="H9" s="359"/>
      <c r="I9" s="359"/>
      <c r="J9" s="359"/>
      <c r="K9" s="359"/>
      <c r="L9" s="359"/>
      <c r="M9" s="367"/>
      <c r="N9" s="359"/>
      <c r="O9" s="359"/>
      <c r="P9" s="367"/>
      <c r="Q9" s="359"/>
      <c r="R9" s="359"/>
      <c r="S9" s="367"/>
      <c r="T9" s="359"/>
      <c r="U9" s="359"/>
      <c r="V9" s="367"/>
      <c r="W9" s="359"/>
      <c r="X9" s="359"/>
      <c r="Y9" s="367"/>
      <c r="Z9" s="359"/>
      <c r="AA9" s="359"/>
      <c r="AB9" s="366"/>
      <c r="AC9" s="361" t="s">
        <v>384</v>
      </c>
      <c r="AD9" s="362" t="s">
        <v>385</v>
      </c>
      <c r="AE9" s="367"/>
      <c r="AF9" s="359"/>
      <c r="AG9" s="359"/>
      <c r="AH9" s="367"/>
      <c r="AI9" s="359"/>
      <c r="AJ9" s="359"/>
      <c r="AK9" s="367"/>
      <c r="AL9" s="359"/>
      <c r="AM9" s="359"/>
      <c r="AN9" s="367"/>
      <c r="AO9" s="359"/>
      <c r="AP9" s="359"/>
      <c r="AQ9" s="367"/>
      <c r="AR9" s="359"/>
      <c r="AS9" s="359"/>
      <c r="AT9" s="367"/>
      <c r="AU9" s="359"/>
      <c r="AV9" s="359"/>
      <c r="AW9" s="367"/>
      <c r="AX9" s="359"/>
      <c r="AY9" s="359"/>
      <c r="AZ9" s="363">
        <f t="shared" si="0"/>
        <v>332390615</v>
      </c>
      <c r="BA9" s="363">
        <f t="shared" si="1"/>
        <v>336907612</v>
      </c>
      <c r="BB9" s="363">
        <f t="shared" si="1"/>
        <v>346331042</v>
      </c>
    </row>
    <row r="10" spans="1:54" ht="15.75" x14ac:dyDescent="0.2">
      <c r="A10" s="366"/>
      <c r="B10" s="361" t="s">
        <v>386</v>
      </c>
      <c r="C10" s="362" t="s">
        <v>387</v>
      </c>
      <c r="D10" s="359"/>
      <c r="E10" s="359"/>
      <c r="F10" s="359"/>
      <c r="G10" s="359"/>
      <c r="H10" s="359">
        <f>'3.számú melléklet'!E15</f>
        <v>11760358</v>
      </c>
      <c r="I10" s="359">
        <v>11760358</v>
      </c>
      <c r="J10" s="359"/>
      <c r="K10" s="359"/>
      <c r="L10" s="359"/>
      <c r="M10" s="367"/>
      <c r="N10" s="359"/>
      <c r="O10" s="359"/>
      <c r="P10" s="367"/>
      <c r="Q10" s="359"/>
      <c r="R10" s="359"/>
      <c r="S10" s="367"/>
      <c r="T10" s="359"/>
      <c r="U10" s="359"/>
      <c r="V10" s="367"/>
      <c r="W10" s="359"/>
      <c r="X10" s="359"/>
      <c r="Y10" s="367"/>
      <c r="Z10" s="359"/>
      <c r="AA10" s="359"/>
      <c r="AB10" s="366"/>
      <c r="AC10" s="361" t="s">
        <v>386</v>
      </c>
      <c r="AD10" s="362" t="s">
        <v>387</v>
      </c>
      <c r="AE10" s="367"/>
      <c r="AF10" s="359"/>
      <c r="AG10" s="359"/>
      <c r="AH10" s="367"/>
      <c r="AI10" s="359"/>
      <c r="AJ10" s="359"/>
      <c r="AK10" s="367"/>
      <c r="AL10" s="359"/>
      <c r="AM10" s="359"/>
      <c r="AN10" s="359"/>
      <c r="AO10" s="359"/>
      <c r="AP10" s="359"/>
      <c r="AQ10" s="359"/>
      <c r="AR10" s="359"/>
      <c r="AS10" s="359"/>
      <c r="AT10" s="359"/>
      <c r="AU10" s="359"/>
      <c r="AV10" s="359"/>
      <c r="AW10" s="359">
        <v>51522907</v>
      </c>
      <c r="AX10" s="359">
        <v>50404160</v>
      </c>
      <c r="AY10" s="359">
        <v>50404160</v>
      </c>
      <c r="AZ10" s="363">
        <f t="shared" si="0"/>
        <v>51522907</v>
      </c>
      <c r="BA10" s="363">
        <f t="shared" si="1"/>
        <v>62164518</v>
      </c>
      <c r="BB10" s="363">
        <f t="shared" si="1"/>
        <v>62164518</v>
      </c>
    </row>
    <row r="11" spans="1:54" ht="15.75" x14ac:dyDescent="0.2">
      <c r="A11" s="366"/>
      <c r="B11" s="368"/>
      <c r="C11" s="369" t="s">
        <v>388</v>
      </c>
      <c r="D11" s="370">
        <f t="shared" ref="D11:Y11" si="2">SUM(D6:D10)</f>
        <v>332390615</v>
      </c>
      <c r="E11" s="370">
        <f t="shared" ref="E11" si="3">SUM(E6:E10)</f>
        <v>336907612</v>
      </c>
      <c r="F11" s="370">
        <f t="shared" ref="F11" si="4">SUM(F6:F10)</f>
        <v>346331042</v>
      </c>
      <c r="G11" s="370">
        <f t="shared" si="2"/>
        <v>0</v>
      </c>
      <c r="H11" s="370">
        <f t="shared" ref="H11:I11" si="5">SUM(H6:H10)</f>
        <v>11760358</v>
      </c>
      <c r="I11" s="370">
        <f t="shared" si="5"/>
        <v>11760358</v>
      </c>
      <c r="J11" s="370">
        <f t="shared" si="2"/>
        <v>280000</v>
      </c>
      <c r="K11" s="370">
        <f t="shared" ref="K11:L11" si="6">SUM(K6:K10)</f>
        <v>280000</v>
      </c>
      <c r="L11" s="370">
        <f t="shared" si="6"/>
        <v>280000</v>
      </c>
      <c r="M11" s="370">
        <f t="shared" si="2"/>
        <v>0</v>
      </c>
      <c r="N11" s="370">
        <f t="shared" ref="N11:O11" si="7">SUM(N6:N10)</f>
        <v>0</v>
      </c>
      <c r="O11" s="370">
        <f t="shared" si="7"/>
        <v>0</v>
      </c>
      <c r="P11" s="370">
        <f t="shared" si="2"/>
        <v>0</v>
      </c>
      <c r="Q11" s="370">
        <f t="shared" ref="Q11:R11" si="8">SUM(Q6:Q10)</f>
        <v>0</v>
      </c>
      <c r="R11" s="370">
        <f t="shared" si="8"/>
        <v>0</v>
      </c>
      <c r="S11" s="370">
        <f t="shared" si="2"/>
        <v>22696728</v>
      </c>
      <c r="T11" s="370">
        <f t="shared" ref="T11:U11" si="9">SUM(T6:T10)</f>
        <v>34362408</v>
      </c>
      <c r="U11" s="370">
        <f t="shared" si="9"/>
        <v>34362408</v>
      </c>
      <c r="V11" s="370">
        <f t="shared" si="2"/>
        <v>0</v>
      </c>
      <c r="W11" s="370">
        <f t="shared" ref="W11:X11" si="10">SUM(W6:W10)</f>
        <v>0</v>
      </c>
      <c r="X11" s="370">
        <f t="shared" si="10"/>
        <v>0</v>
      </c>
      <c r="Y11" s="370">
        <f t="shared" si="2"/>
        <v>0</v>
      </c>
      <c r="Z11" s="370">
        <f t="shared" ref="Z11:AA11" si="11">SUM(Z6:Z10)</f>
        <v>0</v>
      </c>
      <c r="AA11" s="370">
        <f t="shared" si="11"/>
        <v>0</v>
      </c>
      <c r="AB11" s="366"/>
      <c r="AC11" s="368"/>
      <c r="AD11" s="369" t="s">
        <v>388</v>
      </c>
      <c r="AE11" s="370">
        <f t="shared" ref="AE11:AY11" si="12">SUM(AE6:AE10)</f>
        <v>5000000</v>
      </c>
      <c r="AF11" s="370">
        <f t="shared" si="12"/>
        <v>7572520</v>
      </c>
      <c r="AG11" s="370">
        <f t="shared" si="12"/>
        <v>7572520</v>
      </c>
      <c r="AH11" s="370">
        <f t="shared" si="12"/>
        <v>0</v>
      </c>
      <c r="AI11" s="370">
        <f t="shared" si="12"/>
        <v>0</v>
      </c>
      <c r="AJ11" s="370">
        <f t="shared" si="12"/>
        <v>0</v>
      </c>
      <c r="AK11" s="370">
        <f t="shared" si="12"/>
        <v>0</v>
      </c>
      <c r="AL11" s="370">
        <f t="shared" si="12"/>
        <v>0</v>
      </c>
      <c r="AM11" s="370">
        <f t="shared" si="12"/>
        <v>0</v>
      </c>
      <c r="AN11" s="370">
        <f t="shared" si="12"/>
        <v>0</v>
      </c>
      <c r="AO11" s="370">
        <f t="shared" si="12"/>
        <v>0</v>
      </c>
      <c r="AP11" s="370">
        <f t="shared" si="12"/>
        <v>0</v>
      </c>
      <c r="AQ11" s="370">
        <f t="shared" si="12"/>
        <v>0</v>
      </c>
      <c r="AR11" s="370">
        <f t="shared" si="12"/>
        <v>0</v>
      </c>
      <c r="AS11" s="370">
        <f t="shared" si="12"/>
        <v>0</v>
      </c>
      <c r="AT11" s="370">
        <f t="shared" si="12"/>
        <v>0</v>
      </c>
      <c r="AU11" s="370">
        <f t="shared" si="12"/>
        <v>0</v>
      </c>
      <c r="AV11" s="370">
        <f t="shared" si="12"/>
        <v>0</v>
      </c>
      <c r="AW11" s="370">
        <f t="shared" si="12"/>
        <v>51522907</v>
      </c>
      <c r="AX11" s="370">
        <f t="shared" si="12"/>
        <v>50404160</v>
      </c>
      <c r="AY11" s="370">
        <f t="shared" si="12"/>
        <v>50404160</v>
      </c>
      <c r="AZ11" s="371">
        <f t="shared" si="0"/>
        <v>411890250</v>
      </c>
      <c r="BA11" s="371">
        <f t="shared" si="1"/>
        <v>441287058</v>
      </c>
      <c r="BB11" s="371">
        <f t="shared" si="1"/>
        <v>450710488</v>
      </c>
    </row>
    <row r="12" spans="1:54" ht="15.75" x14ac:dyDescent="0.2">
      <c r="A12" s="372" t="s">
        <v>389</v>
      </c>
      <c r="B12" s="362"/>
      <c r="C12" s="373" t="s">
        <v>390</v>
      </c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72" t="s">
        <v>389</v>
      </c>
      <c r="AC12" s="362"/>
      <c r="AD12" s="373" t="s">
        <v>390</v>
      </c>
      <c r="AE12" s="359"/>
      <c r="AF12" s="359"/>
      <c r="AG12" s="359"/>
      <c r="AH12" s="359"/>
      <c r="AI12" s="359"/>
      <c r="AJ12" s="359"/>
      <c r="AK12" s="359"/>
      <c r="AL12" s="359"/>
      <c r="AM12" s="359"/>
      <c r="AN12" s="359"/>
      <c r="AO12" s="359"/>
      <c r="AP12" s="359"/>
      <c r="AQ12" s="359"/>
      <c r="AR12" s="359"/>
      <c r="AS12" s="359"/>
      <c r="AT12" s="359"/>
      <c r="AU12" s="359"/>
      <c r="AV12" s="359"/>
      <c r="AW12" s="359"/>
      <c r="AX12" s="359"/>
      <c r="AY12" s="359"/>
      <c r="AZ12" s="363">
        <f t="shared" si="0"/>
        <v>0</v>
      </c>
      <c r="BA12" s="363">
        <f t="shared" si="1"/>
        <v>0</v>
      </c>
      <c r="BB12" s="363">
        <f t="shared" si="1"/>
        <v>0</v>
      </c>
    </row>
    <row r="13" spans="1:54" ht="15.75" x14ac:dyDescent="0.2">
      <c r="A13" s="357"/>
      <c r="B13" s="361" t="s">
        <v>391</v>
      </c>
      <c r="C13" s="364" t="s">
        <v>392</v>
      </c>
      <c r="D13" s="359"/>
      <c r="E13" s="359"/>
      <c r="F13" s="359"/>
      <c r="G13" s="359"/>
      <c r="H13" s="359"/>
      <c r="I13" s="359"/>
      <c r="J13" s="359">
        <v>12898179</v>
      </c>
      <c r="K13" s="359">
        <f>'3.számú melléklet'!E17</f>
        <v>47611388</v>
      </c>
      <c r="L13" s="359">
        <v>47611388</v>
      </c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423"/>
      <c r="AC13" s="361" t="s">
        <v>391</v>
      </c>
      <c r="AD13" s="364" t="s">
        <v>392</v>
      </c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63">
        <f t="shared" si="0"/>
        <v>12898179</v>
      </c>
      <c r="BA13" s="363">
        <f t="shared" si="1"/>
        <v>47611388</v>
      </c>
      <c r="BB13" s="363">
        <f t="shared" si="1"/>
        <v>47611388</v>
      </c>
    </row>
    <row r="14" spans="1:54" ht="15.75" x14ac:dyDescent="0.2">
      <c r="A14" s="357"/>
      <c r="B14" s="361" t="s">
        <v>393</v>
      </c>
      <c r="C14" s="364" t="s">
        <v>394</v>
      </c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359"/>
      <c r="AA14" s="359"/>
      <c r="AB14" s="423"/>
      <c r="AC14" s="361" t="s">
        <v>393</v>
      </c>
      <c r="AD14" s="364" t="s">
        <v>394</v>
      </c>
      <c r="AE14" s="359"/>
      <c r="AF14" s="359"/>
      <c r="AG14" s="359"/>
      <c r="AH14" s="359"/>
      <c r="AI14" s="359"/>
      <c r="AJ14" s="359"/>
      <c r="AK14" s="359"/>
      <c r="AL14" s="359"/>
      <c r="AM14" s="359"/>
      <c r="AN14" s="359"/>
      <c r="AO14" s="359"/>
      <c r="AP14" s="359"/>
      <c r="AQ14" s="359"/>
      <c r="AR14" s="359"/>
      <c r="AS14" s="359"/>
      <c r="AT14" s="359"/>
      <c r="AU14" s="359"/>
      <c r="AV14" s="359"/>
      <c r="AW14" s="359"/>
      <c r="AX14" s="359"/>
      <c r="AY14" s="359"/>
      <c r="AZ14" s="363">
        <f t="shared" si="0"/>
        <v>0</v>
      </c>
      <c r="BA14" s="363">
        <f t="shared" si="1"/>
        <v>0</v>
      </c>
      <c r="BB14" s="363">
        <f t="shared" si="1"/>
        <v>0</v>
      </c>
    </row>
    <row r="15" spans="1:54" ht="15.75" x14ac:dyDescent="0.2">
      <c r="A15" s="357"/>
      <c r="B15" s="361" t="s">
        <v>395</v>
      </c>
      <c r="C15" s="364" t="s">
        <v>396</v>
      </c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>
        <v>25400</v>
      </c>
      <c r="T15" s="359">
        <v>25400</v>
      </c>
      <c r="U15" s="359">
        <v>25400</v>
      </c>
      <c r="V15" s="359"/>
      <c r="W15" s="359"/>
      <c r="X15" s="359"/>
      <c r="Y15" s="359"/>
      <c r="Z15" s="359"/>
      <c r="AA15" s="359"/>
      <c r="AB15" s="423"/>
      <c r="AC15" s="361" t="s">
        <v>395</v>
      </c>
      <c r="AD15" s="364" t="s">
        <v>396</v>
      </c>
      <c r="AE15" s="359"/>
      <c r="AF15" s="359"/>
      <c r="AG15" s="359"/>
      <c r="AH15" s="359"/>
      <c r="AI15" s="359"/>
      <c r="AJ15" s="359"/>
      <c r="AK15" s="359">
        <v>30000</v>
      </c>
      <c r="AL15" s="359">
        <v>30000</v>
      </c>
      <c r="AM15" s="359">
        <v>30000</v>
      </c>
      <c r="AN15" s="359"/>
      <c r="AO15" s="359"/>
      <c r="AP15" s="359"/>
      <c r="AQ15" s="359"/>
      <c r="AR15" s="359"/>
      <c r="AS15" s="359"/>
      <c r="AT15" s="359"/>
      <c r="AU15" s="359"/>
      <c r="AV15" s="359"/>
      <c r="AW15" s="359"/>
      <c r="AX15" s="359"/>
      <c r="AY15" s="359"/>
      <c r="AZ15" s="363">
        <f t="shared" si="0"/>
        <v>55400</v>
      </c>
      <c r="BA15" s="363">
        <f t="shared" si="1"/>
        <v>55400</v>
      </c>
      <c r="BB15" s="363">
        <f t="shared" si="1"/>
        <v>55400</v>
      </c>
    </row>
    <row r="16" spans="1:54" ht="15.75" x14ac:dyDescent="0.2">
      <c r="A16" s="357"/>
      <c r="B16" s="361" t="s">
        <v>397</v>
      </c>
      <c r="C16" s="364" t="s">
        <v>398</v>
      </c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59"/>
      <c r="AA16" s="359"/>
      <c r="AB16" s="423"/>
      <c r="AC16" s="361" t="s">
        <v>397</v>
      </c>
      <c r="AD16" s="364" t="s">
        <v>398</v>
      </c>
      <c r="AE16" s="359"/>
      <c r="AF16" s="359"/>
      <c r="AG16" s="359"/>
      <c r="AH16" s="359"/>
      <c r="AI16" s="359"/>
      <c r="AJ16" s="359"/>
      <c r="AK16" s="359"/>
      <c r="AL16" s="359"/>
      <c r="AM16" s="359"/>
      <c r="AN16" s="359"/>
      <c r="AO16" s="359"/>
      <c r="AP16" s="359"/>
      <c r="AQ16" s="359"/>
      <c r="AR16" s="359"/>
      <c r="AS16" s="359"/>
      <c r="AT16" s="359"/>
      <c r="AU16" s="359"/>
      <c r="AV16" s="359"/>
      <c r="AW16" s="359"/>
      <c r="AX16" s="359"/>
      <c r="AY16" s="359"/>
      <c r="AZ16" s="363">
        <f t="shared" si="0"/>
        <v>0</v>
      </c>
      <c r="BA16" s="363">
        <f t="shared" si="1"/>
        <v>0</v>
      </c>
      <c r="BB16" s="363">
        <f t="shared" si="1"/>
        <v>0</v>
      </c>
    </row>
    <row r="17" spans="1:54" ht="15.75" x14ac:dyDescent="0.2">
      <c r="A17" s="357"/>
      <c r="B17" s="368"/>
      <c r="C17" s="369" t="s">
        <v>399</v>
      </c>
      <c r="D17" s="371">
        <f t="shared" ref="D17:AW17" si="13">SUM(D13:D16)</f>
        <v>0</v>
      </c>
      <c r="E17" s="371">
        <f t="shared" ref="E17" si="14">SUM(E13:E16)</f>
        <v>0</v>
      </c>
      <c r="F17" s="371">
        <f t="shared" ref="F17" si="15">SUM(F13:F16)</f>
        <v>0</v>
      </c>
      <c r="G17" s="371">
        <f t="shared" si="13"/>
        <v>0</v>
      </c>
      <c r="H17" s="371">
        <f t="shared" ref="H17:I17" si="16">SUM(H13:H16)</f>
        <v>0</v>
      </c>
      <c r="I17" s="371">
        <f t="shared" si="16"/>
        <v>0</v>
      </c>
      <c r="J17" s="371">
        <f t="shared" si="13"/>
        <v>12898179</v>
      </c>
      <c r="K17" s="371">
        <f t="shared" ref="K17:L17" si="17">SUM(K13:K16)</f>
        <v>47611388</v>
      </c>
      <c r="L17" s="371">
        <f t="shared" si="17"/>
        <v>47611388</v>
      </c>
      <c r="M17" s="371">
        <f t="shared" si="13"/>
        <v>0</v>
      </c>
      <c r="N17" s="371">
        <f t="shared" ref="N17:O17" si="18">SUM(N13:N16)</f>
        <v>0</v>
      </c>
      <c r="O17" s="371">
        <f t="shared" si="18"/>
        <v>0</v>
      </c>
      <c r="P17" s="371">
        <f t="shared" si="13"/>
        <v>0</v>
      </c>
      <c r="Q17" s="371">
        <f t="shared" ref="Q17:R17" si="19">SUM(Q13:Q16)</f>
        <v>0</v>
      </c>
      <c r="R17" s="371">
        <f t="shared" si="19"/>
        <v>0</v>
      </c>
      <c r="S17" s="371">
        <f t="shared" si="13"/>
        <v>25400</v>
      </c>
      <c r="T17" s="371">
        <f t="shared" ref="T17:U17" si="20">SUM(T13:T16)</f>
        <v>25400</v>
      </c>
      <c r="U17" s="371">
        <f t="shared" si="20"/>
        <v>25400</v>
      </c>
      <c r="V17" s="371">
        <f t="shared" si="13"/>
        <v>0</v>
      </c>
      <c r="W17" s="371">
        <f t="shared" ref="W17:X17" si="21">SUM(W13:W16)</f>
        <v>0</v>
      </c>
      <c r="X17" s="371">
        <f t="shared" si="21"/>
        <v>0</v>
      </c>
      <c r="Y17" s="371">
        <f t="shared" si="13"/>
        <v>0</v>
      </c>
      <c r="Z17" s="371">
        <f t="shared" ref="Z17:AA17" si="22">SUM(Z13:Z16)</f>
        <v>0</v>
      </c>
      <c r="AA17" s="371">
        <f t="shared" si="22"/>
        <v>0</v>
      </c>
      <c r="AB17" s="423"/>
      <c r="AC17" s="368"/>
      <c r="AD17" s="369" t="s">
        <v>399</v>
      </c>
      <c r="AE17" s="371">
        <f t="shared" si="13"/>
        <v>0</v>
      </c>
      <c r="AF17" s="371">
        <f t="shared" ref="AF17:AG17" si="23">SUM(AF13:AF16)</f>
        <v>0</v>
      </c>
      <c r="AG17" s="371">
        <f t="shared" si="23"/>
        <v>0</v>
      </c>
      <c r="AH17" s="371">
        <f t="shared" si="13"/>
        <v>0</v>
      </c>
      <c r="AI17" s="371">
        <f t="shared" ref="AI17:AJ17" si="24">SUM(AI13:AI16)</f>
        <v>0</v>
      </c>
      <c r="AJ17" s="371">
        <f t="shared" si="24"/>
        <v>0</v>
      </c>
      <c r="AK17" s="371">
        <f t="shared" si="13"/>
        <v>30000</v>
      </c>
      <c r="AL17" s="371">
        <f t="shared" ref="AL17:AM17" si="25">SUM(AL13:AL16)</f>
        <v>30000</v>
      </c>
      <c r="AM17" s="371">
        <f t="shared" si="25"/>
        <v>30000</v>
      </c>
      <c r="AN17" s="371">
        <f t="shared" si="13"/>
        <v>0</v>
      </c>
      <c r="AO17" s="371">
        <f t="shared" ref="AO17:AP17" si="26">SUM(AO13:AO16)</f>
        <v>0</v>
      </c>
      <c r="AP17" s="371">
        <f t="shared" si="26"/>
        <v>0</v>
      </c>
      <c r="AQ17" s="371">
        <f t="shared" si="13"/>
        <v>0</v>
      </c>
      <c r="AR17" s="371">
        <f t="shared" ref="AR17:AS17" si="27">SUM(AR13:AR16)</f>
        <v>0</v>
      </c>
      <c r="AS17" s="371">
        <f t="shared" si="27"/>
        <v>0</v>
      </c>
      <c r="AT17" s="371">
        <f t="shared" si="13"/>
        <v>0</v>
      </c>
      <c r="AU17" s="371">
        <f t="shared" ref="AU17:AV17" si="28">SUM(AU13:AU16)</f>
        <v>0</v>
      </c>
      <c r="AV17" s="371">
        <f t="shared" si="28"/>
        <v>0</v>
      </c>
      <c r="AW17" s="371">
        <f t="shared" si="13"/>
        <v>0</v>
      </c>
      <c r="AX17" s="371">
        <f t="shared" ref="AX17:AY17" si="29">SUM(AX13:AX16)</f>
        <v>0</v>
      </c>
      <c r="AY17" s="371">
        <f t="shared" si="29"/>
        <v>0</v>
      </c>
      <c r="AZ17" s="371">
        <f t="shared" si="0"/>
        <v>12953579</v>
      </c>
      <c r="BA17" s="371">
        <f t="shared" si="1"/>
        <v>47666788</v>
      </c>
      <c r="BB17" s="371">
        <f t="shared" si="1"/>
        <v>47666788</v>
      </c>
    </row>
    <row r="18" spans="1:54" ht="15.75" x14ac:dyDescent="0.2">
      <c r="A18" s="372" t="s">
        <v>400</v>
      </c>
      <c r="B18" s="362"/>
      <c r="C18" s="372" t="s">
        <v>401</v>
      </c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  <c r="X18" s="359"/>
      <c r="Y18" s="359"/>
      <c r="Z18" s="359"/>
      <c r="AA18" s="359"/>
      <c r="AB18" s="372" t="s">
        <v>400</v>
      </c>
      <c r="AC18" s="362"/>
      <c r="AD18" s="372" t="s">
        <v>401</v>
      </c>
      <c r="AE18" s="359"/>
      <c r="AF18" s="359"/>
      <c r="AG18" s="359"/>
      <c r="AH18" s="359"/>
      <c r="AI18" s="359"/>
      <c r="AJ18" s="359"/>
      <c r="AK18" s="359"/>
      <c r="AL18" s="359"/>
      <c r="AM18" s="359"/>
      <c r="AN18" s="359"/>
      <c r="AO18" s="359"/>
      <c r="AP18" s="359"/>
      <c r="AQ18" s="359"/>
      <c r="AR18" s="359"/>
      <c r="AS18" s="359"/>
      <c r="AT18" s="359"/>
      <c r="AU18" s="359"/>
      <c r="AV18" s="359"/>
      <c r="AW18" s="359"/>
      <c r="AX18" s="359"/>
      <c r="AY18" s="359"/>
      <c r="AZ18" s="363">
        <f t="shared" si="0"/>
        <v>0</v>
      </c>
      <c r="BA18" s="363">
        <f t="shared" si="1"/>
        <v>0</v>
      </c>
      <c r="BB18" s="363">
        <f t="shared" si="1"/>
        <v>0</v>
      </c>
    </row>
    <row r="19" spans="1:54" ht="15.75" x14ac:dyDescent="0.2">
      <c r="A19" s="357"/>
      <c r="B19" s="361" t="s">
        <v>402</v>
      </c>
      <c r="C19" s="364" t="s">
        <v>403</v>
      </c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  <c r="S19" s="359">
        <v>472000</v>
      </c>
      <c r="T19" s="359">
        <v>472000</v>
      </c>
      <c r="U19" s="359">
        <v>472000</v>
      </c>
      <c r="V19" s="359"/>
      <c r="W19" s="359"/>
      <c r="X19" s="359"/>
      <c r="Y19" s="359"/>
      <c r="Z19" s="359"/>
      <c r="AA19" s="359"/>
      <c r="AB19" s="423"/>
      <c r="AC19" s="361" t="s">
        <v>402</v>
      </c>
      <c r="AD19" s="364" t="s">
        <v>403</v>
      </c>
      <c r="AE19" s="359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63">
        <f t="shared" si="0"/>
        <v>472000</v>
      </c>
      <c r="BA19" s="363">
        <f t="shared" si="1"/>
        <v>472000</v>
      </c>
      <c r="BB19" s="363">
        <f t="shared" si="1"/>
        <v>472000</v>
      </c>
    </row>
    <row r="20" spans="1:54" ht="15.75" x14ac:dyDescent="0.2">
      <c r="A20" s="357"/>
      <c r="B20" s="361" t="s">
        <v>404</v>
      </c>
      <c r="C20" s="364" t="s">
        <v>405</v>
      </c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359"/>
      <c r="Z20" s="359"/>
      <c r="AA20" s="359"/>
      <c r="AB20" s="423"/>
      <c r="AC20" s="361" t="s">
        <v>404</v>
      </c>
      <c r="AD20" s="364" t="s">
        <v>405</v>
      </c>
      <c r="AE20" s="359"/>
      <c r="AF20" s="359"/>
      <c r="AG20" s="359"/>
      <c r="AH20" s="359"/>
      <c r="AI20" s="359"/>
      <c r="AJ20" s="359"/>
      <c r="AK20" s="359">
        <v>30000</v>
      </c>
      <c r="AL20" s="359">
        <v>30000</v>
      </c>
      <c r="AM20" s="359">
        <v>30000</v>
      </c>
      <c r="AN20" s="359"/>
      <c r="AO20" s="359"/>
      <c r="AP20" s="359"/>
      <c r="AQ20" s="359"/>
      <c r="AR20" s="359"/>
      <c r="AS20" s="359"/>
      <c r="AT20" s="359"/>
      <c r="AU20" s="359"/>
      <c r="AV20" s="359"/>
      <c r="AW20" s="359"/>
      <c r="AX20" s="359"/>
      <c r="AY20" s="359"/>
      <c r="AZ20" s="363">
        <f t="shared" si="0"/>
        <v>30000</v>
      </c>
      <c r="BA20" s="363">
        <f t="shared" si="1"/>
        <v>30000</v>
      </c>
      <c r="BB20" s="363">
        <f t="shared" si="1"/>
        <v>30000</v>
      </c>
    </row>
    <row r="21" spans="1:54" ht="15.75" x14ac:dyDescent="0.2">
      <c r="A21" s="357"/>
      <c r="B21" s="368"/>
      <c r="C21" s="369" t="s">
        <v>406</v>
      </c>
      <c r="D21" s="371">
        <f t="shared" ref="D21:AK21" si="30">SUM(D19:D20)</f>
        <v>0</v>
      </c>
      <c r="E21" s="371">
        <f t="shared" ref="E21" si="31">SUM(E19:E20)</f>
        <v>0</v>
      </c>
      <c r="F21" s="371">
        <f t="shared" ref="F21" si="32">SUM(F19:F20)</f>
        <v>0</v>
      </c>
      <c r="G21" s="371">
        <f t="shared" si="30"/>
        <v>0</v>
      </c>
      <c r="H21" s="371">
        <f t="shared" ref="H21:I21" si="33">SUM(H19:H20)</f>
        <v>0</v>
      </c>
      <c r="I21" s="371">
        <f t="shared" si="33"/>
        <v>0</v>
      </c>
      <c r="J21" s="371">
        <f t="shared" si="30"/>
        <v>0</v>
      </c>
      <c r="K21" s="371">
        <f t="shared" ref="K21:L21" si="34">SUM(K19:K20)</f>
        <v>0</v>
      </c>
      <c r="L21" s="371">
        <f t="shared" si="34"/>
        <v>0</v>
      </c>
      <c r="M21" s="371">
        <f t="shared" si="30"/>
        <v>0</v>
      </c>
      <c r="N21" s="371">
        <f t="shared" ref="N21:O21" si="35">SUM(N19:N20)</f>
        <v>0</v>
      </c>
      <c r="O21" s="371">
        <f t="shared" si="35"/>
        <v>0</v>
      </c>
      <c r="P21" s="371">
        <f t="shared" si="30"/>
        <v>0</v>
      </c>
      <c r="Q21" s="371">
        <f t="shared" ref="Q21:R21" si="36">SUM(Q19:Q20)</f>
        <v>0</v>
      </c>
      <c r="R21" s="371">
        <f t="shared" si="36"/>
        <v>0</v>
      </c>
      <c r="S21" s="371">
        <f t="shared" si="30"/>
        <v>472000</v>
      </c>
      <c r="T21" s="371">
        <f t="shared" ref="T21:U21" si="37">SUM(T19:T20)</f>
        <v>472000</v>
      </c>
      <c r="U21" s="371">
        <f t="shared" si="37"/>
        <v>472000</v>
      </c>
      <c r="V21" s="371">
        <f t="shared" si="30"/>
        <v>0</v>
      </c>
      <c r="W21" s="371">
        <f t="shared" ref="W21:X21" si="38">SUM(W19:W20)</f>
        <v>0</v>
      </c>
      <c r="X21" s="371">
        <f t="shared" si="38"/>
        <v>0</v>
      </c>
      <c r="Y21" s="371">
        <f t="shared" si="30"/>
        <v>0</v>
      </c>
      <c r="Z21" s="371">
        <f t="shared" ref="Z21:AA21" si="39">SUM(Z19:Z20)</f>
        <v>0</v>
      </c>
      <c r="AA21" s="371">
        <f t="shared" si="39"/>
        <v>0</v>
      </c>
      <c r="AB21" s="423"/>
      <c r="AC21" s="368"/>
      <c r="AD21" s="369" t="s">
        <v>406</v>
      </c>
      <c r="AE21" s="371">
        <f t="shared" si="30"/>
        <v>0</v>
      </c>
      <c r="AF21" s="371">
        <f t="shared" ref="AF21:AG21" si="40">SUM(AF19:AF20)</f>
        <v>0</v>
      </c>
      <c r="AG21" s="371">
        <f t="shared" si="40"/>
        <v>0</v>
      </c>
      <c r="AH21" s="371">
        <f t="shared" si="30"/>
        <v>0</v>
      </c>
      <c r="AI21" s="371">
        <f t="shared" ref="AI21:AJ21" si="41">SUM(AI19:AI20)</f>
        <v>0</v>
      </c>
      <c r="AJ21" s="371">
        <f t="shared" si="41"/>
        <v>0</v>
      </c>
      <c r="AK21" s="371">
        <f t="shared" si="30"/>
        <v>30000</v>
      </c>
      <c r="AL21" s="371">
        <f t="shared" ref="AL21:AM21" si="42">SUM(AL19:AL20)</f>
        <v>30000</v>
      </c>
      <c r="AM21" s="371">
        <f t="shared" si="42"/>
        <v>30000</v>
      </c>
      <c r="AN21" s="371">
        <f>SUM(AN17:AN20)</f>
        <v>0</v>
      </c>
      <c r="AO21" s="371">
        <f t="shared" ref="AO21:AP21" si="43">SUM(AO19:AO20)</f>
        <v>0</v>
      </c>
      <c r="AP21" s="371">
        <f t="shared" si="43"/>
        <v>0</v>
      </c>
      <c r="AQ21" s="371">
        <f>SUM(AQ17:AQ20)</f>
        <v>0</v>
      </c>
      <c r="AR21" s="371">
        <f t="shared" ref="AR21:AS21" si="44">SUM(AR19:AR20)</f>
        <v>0</v>
      </c>
      <c r="AS21" s="371">
        <f t="shared" si="44"/>
        <v>0</v>
      </c>
      <c r="AT21" s="371">
        <f>SUM(AT17:AT20)</f>
        <v>0</v>
      </c>
      <c r="AU21" s="371">
        <f t="shared" ref="AU21:AV21" si="45">SUM(AU19:AU20)</f>
        <v>0</v>
      </c>
      <c r="AV21" s="371">
        <f t="shared" si="45"/>
        <v>0</v>
      </c>
      <c r="AW21" s="371">
        <f>SUM(AW19:AW20)</f>
        <v>0</v>
      </c>
      <c r="AX21" s="371">
        <f t="shared" ref="AX21:AY21" si="46">SUM(AX19:AX20)</f>
        <v>0</v>
      </c>
      <c r="AY21" s="371">
        <f t="shared" si="46"/>
        <v>0</v>
      </c>
      <c r="AZ21" s="371">
        <f t="shared" si="0"/>
        <v>502000</v>
      </c>
      <c r="BA21" s="371">
        <f t="shared" si="1"/>
        <v>502000</v>
      </c>
      <c r="BB21" s="371">
        <f t="shared" si="1"/>
        <v>502000</v>
      </c>
    </row>
    <row r="22" spans="1:54" ht="15.75" x14ac:dyDescent="0.2">
      <c r="A22" s="374" t="s">
        <v>407</v>
      </c>
      <c r="B22" s="362"/>
      <c r="C22" s="372" t="s">
        <v>408</v>
      </c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  <c r="Z22" s="359"/>
      <c r="AA22" s="359"/>
      <c r="AB22" s="374" t="s">
        <v>407</v>
      </c>
      <c r="AC22" s="362"/>
      <c r="AD22" s="372" t="s">
        <v>408</v>
      </c>
      <c r="AE22" s="359"/>
      <c r="AF22" s="359"/>
      <c r="AG22" s="359"/>
      <c r="AH22" s="359"/>
      <c r="AI22" s="359"/>
      <c r="AJ22" s="359"/>
      <c r="AK22" s="359"/>
      <c r="AL22" s="359"/>
      <c r="AM22" s="359"/>
      <c r="AN22" s="359"/>
      <c r="AO22" s="359"/>
      <c r="AP22" s="359"/>
      <c r="AQ22" s="359"/>
      <c r="AR22" s="359"/>
      <c r="AS22" s="359"/>
      <c r="AT22" s="359"/>
      <c r="AU22" s="359"/>
      <c r="AV22" s="359"/>
      <c r="AW22" s="359"/>
      <c r="AX22" s="359"/>
      <c r="AY22" s="359"/>
      <c r="AZ22" s="363">
        <f t="shared" si="0"/>
        <v>0</v>
      </c>
      <c r="BA22" s="363">
        <f t="shared" si="1"/>
        <v>0</v>
      </c>
      <c r="BB22" s="363">
        <f t="shared" si="1"/>
        <v>0</v>
      </c>
    </row>
    <row r="23" spans="1:54" ht="15.75" x14ac:dyDescent="0.2">
      <c r="A23" s="366"/>
      <c r="B23" s="361" t="s">
        <v>409</v>
      </c>
      <c r="C23" s="362" t="s">
        <v>410</v>
      </c>
      <c r="D23" s="359"/>
      <c r="E23" s="359"/>
      <c r="F23" s="359"/>
      <c r="G23" s="359"/>
      <c r="H23" s="359"/>
      <c r="I23" s="359"/>
      <c r="J23" s="359"/>
      <c r="K23" s="359"/>
      <c r="L23" s="359"/>
      <c r="M23" s="367"/>
      <c r="N23" s="359"/>
      <c r="O23" s="359"/>
      <c r="P23" s="367"/>
      <c r="Q23" s="359"/>
      <c r="R23" s="359"/>
      <c r="S23" s="367"/>
      <c r="T23" s="359"/>
      <c r="U23" s="359"/>
      <c r="V23" s="367"/>
      <c r="W23" s="359"/>
      <c r="X23" s="359"/>
      <c r="Y23" s="367"/>
      <c r="Z23" s="359"/>
      <c r="AA23" s="359"/>
      <c r="AB23" s="366"/>
      <c r="AC23" s="361" t="s">
        <v>409</v>
      </c>
      <c r="AD23" s="362" t="s">
        <v>410</v>
      </c>
      <c r="AE23" s="367"/>
      <c r="AF23" s="359"/>
      <c r="AG23" s="359"/>
      <c r="AH23" s="359">
        <v>880000</v>
      </c>
      <c r="AI23" s="359">
        <v>880000</v>
      </c>
      <c r="AJ23" s="359">
        <v>880000</v>
      </c>
      <c r="AK23" s="359"/>
      <c r="AL23" s="359"/>
      <c r="AM23" s="359"/>
      <c r="AN23" s="359"/>
      <c r="AO23" s="359"/>
      <c r="AP23" s="359"/>
      <c r="AQ23" s="359"/>
      <c r="AR23" s="359"/>
      <c r="AS23" s="359"/>
      <c r="AT23" s="359"/>
      <c r="AU23" s="359"/>
      <c r="AV23" s="359"/>
      <c r="AW23" s="359"/>
      <c r="AX23" s="359"/>
      <c r="AY23" s="359"/>
      <c r="AZ23" s="363">
        <f t="shared" si="0"/>
        <v>880000</v>
      </c>
      <c r="BA23" s="363">
        <f t="shared" si="1"/>
        <v>880000</v>
      </c>
      <c r="BB23" s="363">
        <f t="shared" si="1"/>
        <v>880000</v>
      </c>
    </row>
    <row r="24" spans="1:54" ht="15.75" x14ac:dyDescent="0.2">
      <c r="A24" s="357"/>
      <c r="B24" s="361" t="s">
        <v>668</v>
      </c>
      <c r="C24" s="364" t="s">
        <v>411</v>
      </c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59"/>
      <c r="R24" s="359"/>
      <c r="S24" s="359">
        <v>35995000</v>
      </c>
      <c r="T24" s="359">
        <v>35995000</v>
      </c>
      <c r="U24" s="359">
        <v>35995000</v>
      </c>
      <c r="V24" s="359"/>
      <c r="W24" s="359"/>
      <c r="X24" s="359"/>
      <c r="Y24" s="359"/>
      <c r="Z24" s="359"/>
      <c r="AA24" s="359"/>
      <c r="AB24" s="423"/>
      <c r="AC24" s="361" t="s">
        <v>668</v>
      </c>
      <c r="AD24" s="364" t="s">
        <v>411</v>
      </c>
      <c r="AE24" s="359"/>
      <c r="AF24" s="359"/>
      <c r="AG24" s="359"/>
      <c r="AH24" s="359"/>
      <c r="AI24" s="359"/>
      <c r="AJ24" s="359"/>
      <c r="AK24" s="359"/>
      <c r="AL24" s="359">
        <v>306181</v>
      </c>
      <c r="AM24" s="359">
        <v>306181</v>
      </c>
      <c r="AN24" s="359"/>
      <c r="AO24" s="359"/>
      <c r="AP24" s="359"/>
      <c r="AQ24" s="359"/>
      <c r="AR24" s="359"/>
      <c r="AS24" s="359"/>
      <c r="AT24" s="359"/>
      <c r="AU24" s="359"/>
      <c r="AV24" s="359"/>
      <c r="AW24" s="359"/>
      <c r="AX24" s="359"/>
      <c r="AY24" s="359"/>
      <c r="AZ24" s="363">
        <f t="shared" si="0"/>
        <v>35995000</v>
      </c>
      <c r="BA24" s="363">
        <f t="shared" si="1"/>
        <v>36301181</v>
      </c>
      <c r="BB24" s="363">
        <f t="shared" si="1"/>
        <v>36301181</v>
      </c>
    </row>
    <row r="25" spans="1:54" ht="15.75" x14ac:dyDescent="0.2">
      <c r="A25" s="357"/>
      <c r="B25" s="361" t="s">
        <v>412</v>
      </c>
      <c r="C25" s="364" t="s">
        <v>413</v>
      </c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423"/>
      <c r="AC25" s="361" t="s">
        <v>412</v>
      </c>
      <c r="AD25" s="364" t="s">
        <v>413</v>
      </c>
      <c r="AE25" s="359"/>
      <c r="AF25" s="359"/>
      <c r="AG25" s="359"/>
      <c r="AH25" s="359"/>
      <c r="AI25" s="359"/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63">
        <f t="shared" si="0"/>
        <v>0</v>
      </c>
      <c r="BA25" s="363">
        <f t="shared" si="1"/>
        <v>0</v>
      </c>
      <c r="BB25" s="363">
        <f t="shared" si="1"/>
        <v>0</v>
      </c>
    </row>
    <row r="26" spans="1:54" ht="15.75" x14ac:dyDescent="0.2">
      <c r="A26" s="357"/>
      <c r="B26" s="361" t="s">
        <v>414</v>
      </c>
      <c r="C26" s="364" t="s">
        <v>415</v>
      </c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423"/>
      <c r="AC26" s="361" t="s">
        <v>414</v>
      </c>
      <c r="AD26" s="364" t="s">
        <v>415</v>
      </c>
      <c r="AE26" s="359"/>
      <c r="AF26" s="359"/>
      <c r="AG26" s="359"/>
      <c r="AH26" s="359"/>
      <c r="AI26" s="359"/>
      <c r="AJ26" s="359"/>
      <c r="AK26" s="359"/>
      <c r="AL26" s="359"/>
      <c r="AM26" s="359"/>
      <c r="AN26" s="359"/>
      <c r="AO26" s="359"/>
      <c r="AP26" s="359"/>
      <c r="AQ26" s="359"/>
      <c r="AR26" s="359"/>
      <c r="AS26" s="359"/>
      <c r="AT26" s="359"/>
      <c r="AU26" s="359"/>
      <c r="AV26" s="359"/>
      <c r="AW26" s="359"/>
      <c r="AX26" s="359"/>
      <c r="AY26" s="359"/>
      <c r="AZ26" s="363">
        <f t="shared" si="0"/>
        <v>0</v>
      </c>
      <c r="BA26" s="363">
        <f t="shared" si="1"/>
        <v>0</v>
      </c>
      <c r="BB26" s="363">
        <f t="shared" si="1"/>
        <v>0</v>
      </c>
    </row>
    <row r="27" spans="1:54" ht="15.75" x14ac:dyDescent="0.2">
      <c r="A27" s="357"/>
      <c r="B27" s="361" t="s">
        <v>416</v>
      </c>
      <c r="C27" s="364" t="s">
        <v>417</v>
      </c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>
        <v>636000</v>
      </c>
      <c r="T27" s="359">
        <v>636000</v>
      </c>
      <c r="U27" s="359">
        <v>636000</v>
      </c>
      <c r="V27" s="359"/>
      <c r="W27" s="359"/>
      <c r="X27" s="359"/>
      <c r="Y27" s="359"/>
      <c r="Z27" s="359"/>
      <c r="AA27" s="359"/>
      <c r="AB27" s="423"/>
      <c r="AC27" s="361" t="s">
        <v>416</v>
      </c>
      <c r="AD27" s="364" t="s">
        <v>417</v>
      </c>
      <c r="AE27" s="359"/>
      <c r="AF27" s="359"/>
      <c r="AG27" s="359"/>
      <c r="AH27" s="359"/>
      <c r="AI27" s="359"/>
      <c r="AJ27" s="359"/>
      <c r="AK27" s="359">
        <v>449844</v>
      </c>
      <c r="AL27" s="359">
        <v>449844</v>
      </c>
      <c r="AM27" s="359">
        <v>449844</v>
      </c>
      <c r="AN27" s="359"/>
      <c r="AO27" s="359"/>
      <c r="AP27" s="359"/>
      <c r="AQ27" s="359"/>
      <c r="AR27" s="359"/>
      <c r="AS27" s="359"/>
      <c r="AT27" s="359"/>
      <c r="AU27" s="359"/>
      <c r="AV27" s="359"/>
      <c r="AW27" s="359"/>
      <c r="AX27" s="359"/>
      <c r="AY27" s="359"/>
      <c r="AZ27" s="363">
        <f t="shared" si="0"/>
        <v>1085844</v>
      </c>
      <c r="BA27" s="363">
        <f t="shared" si="1"/>
        <v>1085844</v>
      </c>
      <c r="BB27" s="363">
        <f t="shared" si="1"/>
        <v>1085844</v>
      </c>
    </row>
    <row r="28" spans="1:54" ht="15.75" x14ac:dyDescent="0.2">
      <c r="A28" s="357"/>
      <c r="B28" s="368"/>
      <c r="C28" s="375" t="s">
        <v>418</v>
      </c>
      <c r="D28" s="371">
        <f t="shared" ref="D28:AK28" si="47">SUM(D23:D27)</f>
        <v>0</v>
      </c>
      <c r="E28" s="371">
        <f t="shared" ref="E28" si="48">SUM(E23:E27)</f>
        <v>0</v>
      </c>
      <c r="F28" s="371">
        <f t="shared" ref="F28" si="49">SUM(F23:F27)</f>
        <v>0</v>
      </c>
      <c r="G28" s="371">
        <f t="shared" si="47"/>
        <v>0</v>
      </c>
      <c r="H28" s="371">
        <f t="shared" ref="H28:I28" si="50">SUM(H23:H27)</f>
        <v>0</v>
      </c>
      <c r="I28" s="371">
        <f t="shared" si="50"/>
        <v>0</v>
      </c>
      <c r="J28" s="371">
        <f t="shared" si="47"/>
        <v>0</v>
      </c>
      <c r="K28" s="371">
        <f t="shared" ref="K28:L28" si="51">SUM(K23:K27)</f>
        <v>0</v>
      </c>
      <c r="L28" s="371">
        <f t="shared" si="51"/>
        <v>0</v>
      </c>
      <c r="M28" s="371">
        <f t="shared" si="47"/>
        <v>0</v>
      </c>
      <c r="N28" s="371">
        <f t="shared" ref="N28:O28" si="52">SUM(N23:N27)</f>
        <v>0</v>
      </c>
      <c r="O28" s="371">
        <f t="shared" si="52"/>
        <v>0</v>
      </c>
      <c r="P28" s="371">
        <f t="shared" si="47"/>
        <v>0</v>
      </c>
      <c r="Q28" s="371">
        <f t="shared" ref="Q28:R28" si="53">SUM(Q23:Q27)</f>
        <v>0</v>
      </c>
      <c r="R28" s="371">
        <f t="shared" si="53"/>
        <v>0</v>
      </c>
      <c r="S28" s="371">
        <f t="shared" si="47"/>
        <v>36631000</v>
      </c>
      <c r="T28" s="371">
        <f t="shared" ref="T28:U28" si="54">SUM(T23:T27)</f>
        <v>36631000</v>
      </c>
      <c r="U28" s="371">
        <f t="shared" si="54"/>
        <v>36631000</v>
      </c>
      <c r="V28" s="371">
        <f t="shared" si="47"/>
        <v>0</v>
      </c>
      <c r="W28" s="371">
        <f t="shared" ref="W28:X28" si="55">SUM(W23:W27)</f>
        <v>0</v>
      </c>
      <c r="X28" s="371">
        <f t="shared" si="55"/>
        <v>0</v>
      </c>
      <c r="Y28" s="371">
        <f t="shared" si="47"/>
        <v>0</v>
      </c>
      <c r="Z28" s="371">
        <f t="shared" ref="Z28:AA28" si="56">SUM(Z23:Z27)</f>
        <v>0</v>
      </c>
      <c r="AA28" s="371">
        <f t="shared" si="56"/>
        <v>0</v>
      </c>
      <c r="AB28" s="423"/>
      <c r="AC28" s="368"/>
      <c r="AD28" s="375" t="s">
        <v>418</v>
      </c>
      <c r="AE28" s="371">
        <f t="shared" si="47"/>
        <v>0</v>
      </c>
      <c r="AF28" s="371">
        <f t="shared" ref="AF28:AG28" si="57">SUM(AF23:AF27)</f>
        <v>0</v>
      </c>
      <c r="AG28" s="371">
        <f t="shared" si="57"/>
        <v>0</v>
      </c>
      <c r="AH28" s="371">
        <f t="shared" si="47"/>
        <v>880000</v>
      </c>
      <c r="AI28" s="371">
        <f t="shared" ref="AI28:AJ28" si="58">SUM(AI23:AI27)</f>
        <v>880000</v>
      </c>
      <c r="AJ28" s="371">
        <f t="shared" si="58"/>
        <v>880000</v>
      </c>
      <c r="AK28" s="371">
        <f t="shared" si="47"/>
        <v>449844</v>
      </c>
      <c r="AL28" s="371">
        <f t="shared" ref="AL28:AM28" si="59">SUM(AL23:AL27)</f>
        <v>756025</v>
      </c>
      <c r="AM28" s="371">
        <f t="shared" si="59"/>
        <v>756025</v>
      </c>
      <c r="AN28" s="371">
        <f>SUM(AN24:AN27)</f>
        <v>0</v>
      </c>
      <c r="AO28" s="371">
        <f t="shared" ref="AO28:AP28" si="60">SUM(AO23:AO27)</f>
        <v>0</v>
      </c>
      <c r="AP28" s="371">
        <f t="shared" si="60"/>
        <v>0</v>
      </c>
      <c r="AQ28" s="371">
        <f>SUM(AQ24:AQ27)</f>
        <v>0</v>
      </c>
      <c r="AR28" s="371">
        <f t="shared" ref="AR28:AS28" si="61">SUM(AR23:AR27)</f>
        <v>0</v>
      </c>
      <c r="AS28" s="371">
        <f t="shared" si="61"/>
        <v>0</v>
      </c>
      <c r="AT28" s="371">
        <f>SUM(AT24:AT27)</f>
        <v>0</v>
      </c>
      <c r="AU28" s="371">
        <f t="shared" ref="AU28:AV28" si="62">SUM(AU23:AU27)</f>
        <v>0</v>
      </c>
      <c r="AV28" s="371">
        <f t="shared" si="62"/>
        <v>0</v>
      </c>
      <c r="AW28" s="371">
        <f>SUM(AW23:AW27)</f>
        <v>0</v>
      </c>
      <c r="AX28" s="371">
        <f t="shared" ref="AX28:AY28" si="63">SUM(AX23:AX27)</f>
        <v>0</v>
      </c>
      <c r="AY28" s="371">
        <f t="shared" si="63"/>
        <v>0</v>
      </c>
      <c r="AZ28" s="371">
        <f t="shared" si="0"/>
        <v>37960844</v>
      </c>
      <c r="BA28" s="371">
        <f t="shared" si="1"/>
        <v>38267025</v>
      </c>
      <c r="BB28" s="371">
        <f t="shared" si="1"/>
        <v>38267025</v>
      </c>
    </row>
    <row r="29" spans="1:54" ht="15.75" x14ac:dyDescent="0.2">
      <c r="A29" s="374" t="s">
        <v>419</v>
      </c>
      <c r="B29" s="362"/>
      <c r="C29" s="372" t="s">
        <v>420</v>
      </c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74" t="s">
        <v>419</v>
      </c>
      <c r="AC29" s="362"/>
      <c r="AD29" s="372" t="s">
        <v>420</v>
      </c>
      <c r="AE29" s="359"/>
      <c r="AF29" s="359"/>
      <c r="AG29" s="359"/>
      <c r="AH29" s="359"/>
      <c r="AI29" s="359"/>
      <c r="AJ29" s="359"/>
      <c r="AK29" s="359"/>
      <c r="AL29" s="359"/>
      <c r="AM29" s="359"/>
      <c r="AN29" s="359"/>
      <c r="AO29" s="359"/>
      <c r="AP29" s="359"/>
      <c r="AQ29" s="359"/>
      <c r="AR29" s="359"/>
      <c r="AS29" s="359"/>
      <c r="AT29" s="359"/>
      <c r="AU29" s="359"/>
      <c r="AV29" s="359"/>
      <c r="AW29" s="359"/>
      <c r="AX29" s="359"/>
      <c r="AY29" s="359"/>
      <c r="AZ29" s="363">
        <f t="shared" si="0"/>
        <v>0</v>
      </c>
      <c r="BA29" s="363">
        <f t="shared" si="1"/>
        <v>0</v>
      </c>
      <c r="BB29" s="363">
        <f t="shared" si="1"/>
        <v>0</v>
      </c>
    </row>
    <row r="30" spans="1:54" ht="15.75" x14ac:dyDescent="0.2">
      <c r="A30" s="374"/>
      <c r="B30" s="361" t="s">
        <v>421</v>
      </c>
      <c r="C30" s="362" t="s">
        <v>422</v>
      </c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74"/>
      <c r="AC30" s="361" t="s">
        <v>421</v>
      </c>
      <c r="AD30" s="362" t="s">
        <v>422</v>
      </c>
      <c r="AE30" s="359"/>
      <c r="AF30" s="359"/>
      <c r="AG30" s="359"/>
      <c r="AH30" s="359"/>
      <c r="AI30" s="359"/>
      <c r="AJ30" s="359"/>
      <c r="AK30" s="359"/>
      <c r="AL30" s="359"/>
      <c r="AM30" s="359"/>
      <c r="AN30" s="359"/>
      <c r="AO30" s="359"/>
      <c r="AP30" s="359"/>
      <c r="AQ30" s="359"/>
      <c r="AR30" s="359"/>
      <c r="AS30" s="359"/>
      <c r="AT30" s="359"/>
      <c r="AU30" s="359"/>
      <c r="AV30" s="359"/>
      <c r="AW30" s="359"/>
      <c r="AX30" s="359"/>
      <c r="AY30" s="359"/>
      <c r="AZ30" s="363">
        <f t="shared" si="0"/>
        <v>0</v>
      </c>
      <c r="BA30" s="363">
        <f t="shared" si="1"/>
        <v>0</v>
      </c>
      <c r="BB30" s="363">
        <f t="shared" si="1"/>
        <v>0</v>
      </c>
    </row>
    <row r="31" spans="1:54" ht="15.75" x14ac:dyDescent="0.2">
      <c r="A31" s="357"/>
      <c r="B31" s="361" t="s">
        <v>423</v>
      </c>
      <c r="C31" s="364" t="s">
        <v>424</v>
      </c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423"/>
      <c r="AC31" s="361" t="s">
        <v>423</v>
      </c>
      <c r="AD31" s="364" t="s">
        <v>424</v>
      </c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59"/>
      <c r="AQ31" s="359"/>
      <c r="AR31" s="359"/>
      <c r="AS31" s="359"/>
      <c r="AT31" s="359"/>
      <c r="AU31" s="359"/>
      <c r="AV31" s="359"/>
      <c r="AW31" s="359"/>
      <c r="AX31" s="359"/>
      <c r="AY31" s="359"/>
      <c r="AZ31" s="363">
        <f t="shared" si="0"/>
        <v>0</v>
      </c>
      <c r="BA31" s="363">
        <f t="shared" si="1"/>
        <v>0</v>
      </c>
      <c r="BB31" s="363">
        <f t="shared" si="1"/>
        <v>0</v>
      </c>
    </row>
    <row r="32" spans="1:54" ht="15.75" x14ac:dyDescent="0.2">
      <c r="A32" s="357"/>
      <c r="B32" s="361" t="s">
        <v>425</v>
      </c>
      <c r="C32" s="364" t="s">
        <v>426</v>
      </c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59"/>
      <c r="AB32" s="423"/>
      <c r="AC32" s="361" t="s">
        <v>425</v>
      </c>
      <c r="AD32" s="364" t="s">
        <v>426</v>
      </c>
      <c r="AE32" s="359"/>
      <c r="AF32" s="359"/>
      <c r="AG32" s="359"/>
      <c r="AH32" s="359"/>
      <c r="AI32" s="359"/>
      <c r="AJ32" s="359"/>
      <c r="AK32" s="359"/>
      <c r="AL32" s="359"/>
      <c r="AM32" s="359"/>
      <c r="AN32" s="359"/>
      <c r="AO32" s="359"/>
      <c r="AP32" s="359"/>
      <c r="AQ32" s="359"/>
      <c r="AR32" s="359"/>
      <c r="AS32" s="359"/>
      <c r="AT32" s="359"/>
      <c r="AU32" s="359"/>
      <c r="AV32" s="359"/>
      <c r="AW32" s="359"/>
      <c r="AX32" s="359"/>
      <c r="AY32" s="359"/>
      <c r="AZ32" s="363">
        <f t="shared" si="0"/>
        <v>0</v>
      </c>
      <c r="BA32" s="363">
        <f t="shared" si="1"/>
        <v>0</v>
      </c>
      <c r="BB32" s="363">
        <f t="shared" si="1"/>
        <v>0</v>
      </c>
    </row>
    <row r="33" spans="1:54" ht="15.75" x14ac:dyDescent="0.2">
      <c r="A33" s="357"/>
      <c r="B33" s="361" t="s">
        <v>427</v>
      </c>
      <c r="C33" s="364" t="s">
        <v>428</v>
      </c>
      <c r="D33" s="359"/>
      <c r="E33" s="359"/>
      <c r="F33" s="359"/>
      <c r="G33" s="359"/>
      <c r="H33" s="359"/>
      <c r="I33" s="359"/>
      <c r="J33" s="359">
        <v>4514400</v>
      </c>
      <c r="K33" s="359">
        <v>4514400</v>
      </c>
      <c r="L33" s="359">
        <v>4514400</v>
      </c>
      <c r="M33" s="359"/>
      <c r="N33" s="359"/>
      <c r="O33" s="359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423"/>
      <c r="AC33" s="361" t="s">
        <v>427</v>
      </c>
      <c r="AD33" s="364" t="s">
        <v>428</v>
      </c>
      <c r="AE33" s="359"/>
      <c r="AF33" s="359"/>
      <c r="AG33" s="359"/>
      <c r="AH33" s="359"/>
      <c r="AI33" s="359"/>
      <c r="AJ33" s="359"/>
      <c r="AK33" s="359"/>
      <c r="AL33" s="359"/>
      <c r="AM33" s="359"/>
      <c r="AN33" s="359"/>
      <c r="AO33" s="359"/>
      <c r="AP33" s="359"/>
      <c r="AQ33" s="359"/>
      <c r="AR33" s="359"/>
      <c r="AS33" s="359"/>
      <c r="AT33" s="359"/>
      <c r="AU33" s="359"/>
      <c r="AV33" s="359"/>
      <c r="AW33" s="359"/>
      <c r="AX33" s="359"/>
      <c r="AY33" s="359"/>
      <c r="AZ33" s="363">
        <f t="shared" si="0"/>
        <v>4514400</v>
      </c>
      <c r="BA33" s="363">
        <f t="shared" si="1"/>
        <v>4514400</v>
      </c>
      <c r="BB33" s="363">
        <f t="shared" si="1"/>
        <v>4514400</v>
      </c>
    </row>
    <row r="34" spans="1:54" ht="15.75" x14ac:dyDescent="0.2">
      <c r="A34" s="357"/>
      <c r="B34" s="361" t="s">
        <v>429</v>
      </c>
      <c r="C34" s="364" t="s">
        <v>430</v>
      </c>
      <c r="D34" s="359"/>
      <c r="E34" s="359"/>
      <c r="F34" s="359"/>
      <c r="G34" s="359"/>
      <c r="H34" s="359"/>
      <c r="I34" s="359"/>
      <c r="J34" s="359">
        <v>157200</v>
      </c>
      <c r="K34" s="359">
        <v>157200</v>
      </c>
      <c r="L34" s="359">
        <v>157200</v>
      </c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423"/>
      <c r="AC34" s="361" t="s">
        <v>429</v>
      </c>
      <c r="AD34" s="364" t="s">
        <v>430</v>
      </c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63">
        <f t="shared" si="0"/>
        <v>157200</v>
      </c>
      <c r="BA34" s="363">
        <f t="shared" si="1"/>
        <v>157200</v>
      </c>
      <c r="BB34" s="363">
        <f t="shared" si="1"/>
        <v>157200</v>
      </c>
    </row>
    <row r="35" spans="1:54" ht="15.75" x14ac:dyDescent="0.2">
      <c r="A35" s="357"/>
      <c r="B35" s="368"/>
      <c r="C35" s="375" t="s">
        <v>431</v>
      </c>
      <c r="D35" s="371">
        <f t="shared" ref="D35:AK35" si="64">SUM(D30:D34)</f>
        <v>0</v>
      </c>
      <c r="E35" s="371">
        <f t="shared" ref="E35" si="65">SUM(E30:E34)</f>
        <v>0</v>
      </c>
      <c r="F35" s="371">
        <f t="shared" ref="F35" si="66">SUM(F30:F34)</f>
        <v>0</v>
      </c>
      <c r="G35" s="371">
        <f t="shared" si="64"/>
        <v>0</v>
      </c>
      <c r="H35" s="371">
        <f t="shared" ref="H35:I35" si="67">SUM(H30:H34)</f>
        <v>0</v>
      </c>
      <c r="I35" s="371">
        <f t="shared" si="67"/>
        <v>0</v>
      </c>
      <c r="J35" s="371">
        <f t="shared" si="64"/>
        <v>4671600</v>
      </c>
      <c r="K35" s="371">
        <f t="shared" ref="K35:L35" si="68">SUM(K30:K34)</f>
        <v>4671600</v>
      </c>
      <c r="L35" s="371">
        <f t="shared" si="68"/>
        <v>4671600</v>
      </c>
      <c r="M35" s="371">
        <f t="shared" si="64"/>
        <v>0</v>
      </c>
      <c r="N35" s="371">
        <f t="shared" ref="N35:O35" si="69">SUM(N30:N34)</f>
        <v>0</v>
      </c>
      <c r="O35" s="371">
        <f t="shared" si="69"/>
        <v>0</v>
      </c>
      <c r="P35" s="371">
        <f t="shared" si="64"/>
        <v>0</v>
      </c>
      <c r="Q35" s="371">
        <f t="shared" ref="Q35:R35" si="70">SUM(Q30:Q34)</f>
        <v>0</v>
      </c>
      <c r="R35" s="371">
        <f t="shared" si="70"/>
        <v>0</v>
      </c>
      <c r="S35" s="371">
        <f t="shared" si="64"/>
        <v>0</v>
      </c>
      <c r="T35" s="371">
        <f t="shared" ref="T35:U35" si="71">SUM(T30:T34)</f>
        <v>0</v>
      </c>
      <c r="U35" s="371">
        <f t="shared" si="71"/>
        <v>0</v>
      </c>
      <c r="V35" s="371">
        <f t="shared" si="64"/>
        <v>0</v>
      </c>
      <c r="W35" s="371">
        <f t="shared" ref="W35:X35" si="72">SUM(W30:W34)</f>
        <v>0</v>
      </c>
      <c r="X35" s="371">
        <f t="shared" si="72"/>
        <v>0</v>
      </c>
      <c r="Y35" s="371">
        <f t="shared" si="64"/>
        <v>0</v>
      </c>
      <c r="Z35" s="371">
        <f t="shared" ref="Z35:AA35" si="73">SUM(Z30:Z34)</f>
        <v>0</v>
      </c>
      <c r="AA35" s="371">
        <f t="shared" si="73"/>
        <v>0</v>
      </c>
      <c r="AB35" s="423"/>
      <c r="AC35" s="368"/>
      <c r="AD35" s="375" t="s">
        <v>431</v>
      </c>
      <c r="AE35" s="371">
        <f t="shared" si="64"/>
        <v>0</v>
      </c>
      <c r="AF35" s="371">
        <f t="shared" ref="AF35:AG35" si="74">SUM(AF30:AF34)</f>
        <v>0</v>
      </c>
      <c r="AG35" s="371">
        <f t="shared" si="74"/>
        <v>0</v>
      </c>
      <c r="AH35" s="371">
        <f t="shared" si="64"/>
        <v>0</v>
      </c>
      <c r="AI35" s="371">
        <f t="shared" ref="AI35:AJ35" si="75">SUM(AI30:AI34)</f>
        <v>0</v>
      </c>
      <c r="AJ35" s="371">
        <f t="shared" si="75"/>
        <v>0</v>
      </c>
      <c r="AK35" s="371">
        <f t="shared" si="64"/>
        <v>0</v>
      </c>
      <c r="AL35" s="371">
        <f t="shared" ref="AL35:AM35" si="76">SUM(AL30:AL34)</f>
        <v>0</v>
      </c>
      <c r="AM35" s="371">
        <f t="shared" si="76"/>
        <v>0</v>
      </c>
      <c r="AN35" s="371">
        <f>SUM(AN31:AN34)</f>
        <v>0</v>
      </c>
      <c r="AO35" s="371">
        <f t="shared" ref="AO35:AP35" si="77">SUM(AO30:AO34)</f>
        <v>0</v>
      </c>
      <c r="AP35" s="371">
        <f t="shared" si="77"/>
        <v>0</v>
      </c>
      <c r="AQ35" s="371">
        <f>SUM(AQ31:AQ34)</f>
        <v>0</v>
      </c>
      <c r="AR35" s="371">
        <f t="shared" ref="AR35:AS35" si="78">SUM(AR30:AR34)</f>
        <v>0</v>
      </c>
      <c r="AS35" s="371">
        <f t="shared" si="78"/>
        <v>0</v>
      </c>
      <c r="AT35" s="371">
        <f>SUM(AT31:AT34)</f>
        <v>0</v>
      </c>
      <c r="AU35" s="371">
        <f t="shared" ref="AU35:AV35" si="79">SUM(AU30:AU34)</f>
        <v>0</v>
      </c>
      <c r="AV35" s="371">
        <f t="shared" si="79"/>
        <v>0</v>
      </c>
      <c r="AW35" s="371">
        <f>SUM(AW30:AW34)</f>
        <v>0</v>
      </c>
      <c r="AX35" s="371">
        <f t="shared" ref="AX35:AY35" si="80">SUM(AX30:AX34)</f>
        <v>0</v>
      </c>
      <c r="AY35" s="371">
        <f t="shared" si="80"/>
        <v>0</v>
      </c>
      <c r="AZ35" s="371">
        <f t="shared" si="0"/>
        <v>4671600</v>
      </c>
      <c r="BA35" s="371">
        <f t="shared" si="1"/>
        <v>4671600</v>
      </c>
      <c r="BB35" s="371">
        <f t="shared" si="1"/>
        <v>4671600</v>
      </c>
    </row>
    <row r="36" spans="1:54" ht="15.75" x14ac:dyDescent="0.2">
      <c r="A36" s="374" t="s">
        <v>432</v>
      </c>
      <c r="B36" s="362"/>
      <c r="C36" s="372" t="s">
        <v>433</v>
      </c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59"/>
      <c r="AB36" s="374" t="s">
        <v>432</v>
      </c>
      <c r="AC36" s="362"/>
      <c r="AD36" s="372" t="s">
        <v>433</v>
      </c>
      <c r="AE36" s="359"/>
      <c r="AF36" s="359"/>
      <c r="AG36" s="359"/>
      <c r="AH36" s="359"/>
      <c r="AI36" s="359"/>
      <c r="AJ36" s="359"/>
      <c r="AK36" s="359"/>
      <c r="AL36" s="359"/>
      <c r="AM36" s="359"/>
      <c r="AN36" s="359"/>
      <c r="AO36" s="359"/>
      <c r="AP36" s="359"/>
      <c r="AQ36" s="359"/>
      <c r="AR36" s="359"/>
      <c r="AS36" s="359"/>
      <c r="AT36" s="359"/>
      <c r="AU36" s="359"/>
      <c r="AV36" s="359"/>
      <c r="AW36" s="359"/>
      <c r="AX36" s="359"/>
      <c r="AY36" s="359"/>
      <c r="AZ36" s="363">
        <f t="shared" si="0"/>
        <v>0</v>
      </c>
      <c r="BA36" s="363">
        <f t="shared" si="1"/>
        <v>0</v>
      </c>
      <c r="BB36" s="363">
        <f t="shared" si="1"/>
        <v>0</v>
      </c>
    </row>
    <row r="37" spans="1:54" ht="15.75" x14ac:dyDescent="0.2">
      <c r="A37" s="357"/>
      <c r="B37" s="361" t="s">
        <v>434</v>
      </c>
      <c r="C37" s="364" t="s">
        <v>435</v>
      </c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423"/>
      <c r="AC37" s="361" t="s">
        <v>434</v>
      </c>
      <c r="AD37" s="364" t="s">
        <v>435</v>
      </c>
      <c r="AE37" s="359"/>
      <c r="AF37" s="359"/>
      <c r="AG37" s="359"/>
      <c r="AH37" s="359"/>
      <c r="AI37" s="359"/>
      <c r="AJ37" s="359"/>
      <c r="AK37" s="359"/>
      <c r="AL37" s="359"/>
      <c r="AM37" s="359"/>
      <c r="AN37" s="359"/>
      <c r="AO37" s="359"/>
      <c r="AP37" s="359"/>
      <c r="AQ37" s="359"/>
      <c r="AR37" s="359"/>
      <c r="AS37" s="359"/>
      <c r="AT37" s="359"/>
      <c r="AU37" s="359"/>
      <c r="AV37" s="359"/>
      <c r="AW37" s="359"/>
      <c r="AX37" s="359"/>
      <c r="AY37" s="359"/>
      <c r="AZ37" s="363">
        <f t="shared" si="0"/>
        <v>0</v>
      </c>
      <c r="BA37" s="363">
        <f t="shared" si="1"/>
        <v>0</v>
      </c>
      <c r="BB37" s="363">
        <f t="shared" si="1"/>
        <v>0</v>
      </c>
    </row>
    <row r="38" spans="1:54" ht="15.75" x14ac:dyDescent="0.2">
      <c r="A38" s="357"/>
      <c r="B38" s="361" t="s">
        <v>436</v>
      </c>
      <c r="C38" s="364" t="s">
        <v>437</v>
      </c>
      <c r="D38" s="359"/>
      <c r="E38" s="359"/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423"/>
      <c r="AC38" s="361" t="s">
        <v>436</v>
      </c>
      <c r="AD38" s="364" t="s">
        <v>437</v>
      </c>
      <c r="AE38" s="359"/>
      <c r="AF38" s="359"/>
      <c r="AG38" s="359"/>
      <c r="AH38" s="359"/>
      <c r="AI38" s="359"/>
      <c r="AJ38" s="359"/>
      <c r="AK38" s="359"/>
      <c r="AL38" s="359"/>
      <c r="AM38" s="359"/>
      <c r="AN38" s="359"/>
      <c r="AO38" s="359"/>
      <c r="AP38" s="359"/>
      <c r="AQ38" s="359"/>
      <c r="AR38" s="359"/>
      <c r="AS38" s="359"/>
      <c r="AT38" s="359"/>
      <c r="AU38" s="359"/>
      <c r="AV38" s="359"/>
      <c r="AW38" s="359"/>
      <c r="AX38" s="359"/>
      <c r="AY38" s="359"/>
      <c r="AZ38" s="363">
        <f t="shared" ref="AZ38:AZ57" si="81">SUM(D38+G38+J38+M38+P38+S38+V38+Y38+AE38+AH38+AK38+AN38+AQ38+AW38+AT38)</f>
        <v>0</v>
      </c>
      <c r="BA38" s="363">
        <f t="shared" ref="BA38:BB57" si="82">SUM(E38+H38+K38+N38+Q38+T38+W38+Z38+AF38+AI38+AL38+AO38+AR38+AX38+AU38)</f>
        <v>0</v>
      </c>
      <c r="BB38" s="363">
        <f t="shared" si="82"/>
        <v>0</v>
      </c>
    </row>
    <row r="39" spans="1:54" ht="15.75" x14ac:dyDescent="0.2">
      <c r="A39" s="357"/>
      <c r="B39" s="361" t="s">
        <v>478</v>
      </c>
      <c r="C39" s="364" t="s">
        <v>438</v>
      </c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423"/>
      <c r="AC39" s="361" t="s">
        <v>478</v>
      </c>
      <c r="AD39" s="364" t="s">
        <v>438</v>
      </c>
      <c r="AE39" s="359"/>
      <c r="AF39" s="359"/>
      <c r="AG39" s="359"/>
      <c r="AH39" s="359"/>
      <c r="AI39" s="359"/>
      <c r="AJ39" s="359"/>
      <c r="AK39" s="359"/>
      <c r="AL39" s="359"/>
      <c r="AM39" s="359"/>
      <c r="AN39" s="359"/>
      <c r="AO39" s="359"/>
      <c r="AP39" s="359"/>
      <c r="AQ39" s="359"/>
      <c r="AR39" s="359"/>
      <c r="AS39" s="359"/>
      <c r="AT39" s="359"/>
      <c r="AU39" s="359"/>
      <c r="AV39" s="359"/>
      <c r="AW39" s="359"/>
      <c r="AX39" s="359"/>
      <c r="AY39" s="359"/>
      <c r="AZ39" s="363">
        <f t="shared" si="81"/>
        <v>0</v>
      </c>
      <c r="BA39" s="363">
        <f t="shared" si="82"/>
        <v>0</v>
      </c>
      <c r="BB39" s="363">
        <f t="shared" si="82"/>
        <v>0</v>
      </c>
    </row>
    <row r="40" spans="1:54" ht="15.75" x14ac:dyDescent="0.2">
      <c r="A40" s="357"/>
      <c r="B40" s="361" t="s">
        <v>439</v>
      </c>
      <c r="C40" s="364" t="s">
        <v>440</v>
      </c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  <c r="S40" s="359"/>
      <c r="T40" s="359"/>
      <c r="U40" s="359"/>
      <c r="V40" s="359"/>
      <c r="W40" s="359"/>
      <c r="X40" s="359"/>
      <c r="Y40" s="359"/>
      <c r="Z40" s="359"/>
      <c r="AA40" s="359"/>
      <c r="AB40" s="423"/>
      <c r="AC40" s="361" t="s">
        <v>439</v>
      </c>
      <c r="AD40" s="364" t="s">
        <v>440</v>
      </c>
      <c r="AE40" s="359"/>
      <c r="AF40" s="359"/>
      <c r="AG40" s="359"/>
      <c r="AH40" s="359"/>
      <c r="AI40" s="359"/>
      <c r="AJ40" s="359"/>
      <c r="AK40" s="359"/>
      <c r="AL40" s="359"/>
      <c r="AM40" s="359"/>
      <c r="AN40" s="359"/>
      <c r="AO40" s="359"/>
      <c r="AP40" s="359"/>
      <c r="AQ40" s="359"/>
      <c r="AR40" s="359"/>
      <c r="AS40" s="359"/>
      <c r="AT40" s="359"/>
      <c r="AU40" s="359"/>
      <c r="AV40" s="359"/>
      <c r="AW40" s="359"/>
      <c r="AX40" s="359"/>
      <c r="AY40" s="359"/>
      <c r="AZ40" s="363">
        <f t="shared" si="81"/>
        <v>0</v>
      </c>
      <c r="BA40" s="363">
        <f t="shared" si="82"/>
        <v>0</v>
      </c>
      <c r="BB40" s="363">
        <f t="shared" si="82"/>
        <v>0</v>
      </c>
    </row>
    <row r="41" spans="1:54" ht="15.75" x14ac:dyDescent="0.2">
      <c r="A41" s="366"/>
      <c r="B41" s="361" t="s">
        <v>441</v>
      </c>
      <c r="C41" s="362" t="s">
        <v>442</v>
      </c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67"/>
      <c r="Q41" s="359"/>
      <c r="R41" s="359"/>
      <c r="S41" s="359"/>
      <c r="T41" s="359"/>
      <c r="U41" s="359"/>
      <c r="V41" s="359"/>
      <c r="W41" s="359"/>
      <c r="X41" s="359"/>
      <c r="Y41" s="359"/>
      <c r="Z41" s="359">
        <v>5001000</v>
      </c>
      <c r="AA41" s="359">
        <v>5001000</v>
      </c>
      <c r="AB41" s="366"/>
      <c r="AC41" s="361" t="s">
        <v>441</v>
      </c>
      <c r="AD41" s="362" t="s">
        <v>442</v>
      </c>
      <c r="AE41" s="367"/>
      <c r="AF41" s="359"/>
      <c r="AG41" s="359"/>
      <c r="AH41" s="359"/>
      <c r="AI41" s="359"/>
      <c r="AJ41" s="359"/>
      <c r="AK41" s="359"/>
      <c r="AL41" s="359"/>
      <c r="AM41" s="359"/>
      <c r="AN41" s="359"/>
      <c r="AO41" s="359"/>
      <c r="AP41" s="359"/>
      <c r="AQ41" s="359"/>
      <c r="AR41" s="359"/>
      <c r="AS41" s="359"/>
      <c r="AT41" s="359"/>
      <c r="AU41" s="359"/>
      <c r="AV41" s="359"/>
      <c r="AW41" s="367"/>
      <c r="AX41" s="359"/>
      <c r="AY41" s="359"/>
      <c r="AZ41" s="363">
        <f t="shared" si="81"/>
        <v>0</v>
      </c>
      <c r="BA41" s="363">
        <f t="shared" si="82"/>
        <v>5001000</v>
      </c>
      <c r="BB41" s="363">
        <f t="shared" si="82"/>
        <v>5001000</v>
      </c>
    </row>
    <row r="42" spans="1:54" ht="15.75" x14ac:dyDescent="0.2">
      <c r="A42" s="366"/>
      <c r="B42" s="368"/>
      <c r="C42" s="369" t="s">
        <v>443</v>
      </c>
      <c r="D42" s="371">
        <f t="shared" ref="D42:AK42" si="83">SUM(D37:D41)</f>
        <v>0</v>
      </c>
      <c r="E42" s="371">
        <f t="shared" ref="E42" si="84">SUM(E37:E41)</f>
        <v>0</v>
      </c>
      <c r="F42" s="371">
        <f t="shared" ref="F42" si="85">SUM(F37:F41)</f>
        <v>0</v>
      </c>
      <c r="G42" s="371">
        <f t="shared" si="83"/>
        <v>0</v>
      </c>
      <c r="H42" s="371">
        <f t="shared" ref="H42:I42" si="86">SUM(H37:H41)</f>
        <v>0</v>
      </c>
      <c r="I42" s="371">
        <f t="shared" si="86"/>
        <v>0</v>
      </c>
      <c r="J42" s="371">
        <f t="shared" si="83"/>
        <v>0</v>
      </c>
      <c r="K42" s="371">
        <f t="shared" ref="K42:L42" si="87">SUM(K37:K41)</f>
        <v>0</v>
      </c>
      <c r="L42" s="371">
        <f t="shared" si="87"/>
        <v>0</v>
      </c>
      <c r="M42" s="371">
        <f t="shared" si="83"/>
        <v>0</v>
      </c>
      <c r="N42" s="371">
        <f t="shared" ref="N42:O42" si="88">SUM(N37:N41)</f>
        <v>0</v>
      </c>
      <c r="O42" s="371">
        <f t="shared" si="88"/>
        <v>0</v>
      </c>
      <c r="P42" s="371">
        <f t="shared" si="83"/>
        <v>0</v>
      </c>
      <c r="Q42" s="371">
        <f t="shared" ref="Q42:R42" si="89">SUM(Q37:Q41)</f>
        <v>0</v>
      </c>
      <c r="R42" s="371">
        <f t="shared" si="89"/>
        <v>0</v>
      </c>
      <c r="S42" s="371">
        <f t="shared" si="83"/>
        <v>0</v>
      </c>
      <c r="T42" s="371">
        <f t="shared" ref="T42:U42" si="90">SUM(T37:T41)</f>
        <v>0</v>
      </c>
      <c r="U42" s="371">
        <f t="shared" si="90"/>
        <v>0</v>
      </c>
      <c r="V42" s="371">
        <f t="shared" si="83"/>
        <v>0</v>
      </c>
      <c r="W42" s="371">
        <f t="shared" ref="W42:X42" si="91">SUM(W37:W41)</f>
        <v>0</v>
      </c>
      <c r="X42" s="371">
        <f t="shared" si="91"/>
        <v>0</v>
      </c>
      <c r="Y42" s="371">
        <f t="shared" si="83"/>
        <v>0</v>
      </c>
      <c r="Z42" s="371">
        <f t="shared" ref="Z42:AA42" si="92">SUM(Z37:Z41)</f>
        <v>5001000</v>
      </c>
      <c r="AA42" s="371">
        <f t="shared" si="92"/>
        <v>5001000</v>
      </c>
      <c r="AB42" s="366"/>
      <c r="AC42" s="368"/>
      <c r="AD42" s="369" t="s">
        <v>443</v>
      </c>
      <c r="AE42" s="371">
        <f t="shared" si="83"/>
        <v>0</v>
      </c>
      <c r="AF42" s="371">
        <f t="shared" ref="AF42:AG42" si="93">SUM(AF37:AF41)</f>
        <v>0</v>
      </c>
      <c r="AG42" s="371">
        <f t="shared" si="93"/>
        <v>0</v>
      </c>
      <c r="AH42" s="371">
        <f t="shared" si="83"/>
        <v>0</v>
      </c>
      <c r="AI42" s="371">
        <f t="shared" ref="AI42:AJ42" si="94">SUM(AI37:AI41)</f>
        <v>0</v>
      </c>
      <c r="AJ42" s="371">
        <f t="shared" si="94"/>
        <v>0</v>
      </c>
      <c r="AK42" s="371">
        <f t="shared" si="83"/>
        <v>0</v>
      </c>
      <c r="AL42" s="371">
        <f t="shared" ref="AL42:AM42" si="95">SUM(AL37:AL41)</f>
        <v>0</v>
      </c>
      <c r="AM42" s="371">
        <f t="shared" si="95"/>
        <v>0</v>
      </c>
      <c r="AN42" s="371">
        <f>SUM(AN38:AN41)</f>
        <v>0</v>
      </c>
      <c r="AO42" s="371">
        <f t="shared" ref="AO42:AP42" si="96">SUM(AO37:AO41)</f>
        <v>0</v>
      </c>
      <c r="AP42" s="371">
        <f t="shared" si="96"/>
        <v>0</v>
      </c>
      <c r="AQ42" s="371">
        <f>SUM(AQ38:AQ41)</f>
        <v>0</v>
      </c>
      <c r="AR42" s="371">
        <f t="shared" ref="AR42:AS42" si="97">SUM(AR37:AR41)</f>
        <v>0</v>
      </c>
      <c r="AS42" s="371">
        <f t="shared" si="97"/>
        <v>0</v>
      </c>
      <c r="AT42" s="371">
        <f>SUM(AT38:AT41)</f>
        <v>0</v>
      </c>
      <c r="AU42" s="371">
        <f t="shared" ref="AU42:AV42" si="98">SUM(AU37:AU41)</f>
        <v>0</v>
      </c>
      <c r="AV42" s="371">
        <f t="shared" si="98"/>
        <v>0</v>
      </c>
      <c r="AW42" s="371">
        <f>SUM(AW37:AW41)</f>
        <v>0</v>
      </c>
      <c r="AX42" s="371">
        <f t="shared" ref="AX42:AY42" si="99">SUM(AX37:AX41)</f>
        <v>0</v>
      </c>
      <c r="AY42" s="371">
        <f t="shared" si="99"/>
        <v>0</v>
      </c>
      <c r="AZ42" s="371">
        <f t="shared" si="81"/>
        <v>0</v>
      </c>
      <c r="BA42" s="371">
        <f t="shared" si="82"/>
        <v>5001000</v>
      </c>
      <c r="BB42" s="371">
        <f t="shared" si="82"/>
        <v>5001000</v>
      </c>
    </row>
    <row r="43" spans="1:54" ht="15.75" x14ac:dyDescent="0.2">
      <c r="A43" s="374" t="s">
        <v>444</v>
      </c>
      <c r="B43" s="361"/>
      <c r="C43" s="376" t="s">
        <v>445</v>
      </c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  <c r="Q43" s="367"/>
      <c r="R43" s="367"/>
      <c r="S43" s="367"/>
      <c r="T43" s="367"/>
      <c r="U43" s="367"/>
      <c r="V43" s="367"/>
      <c r="W43" s="367"/>
      <c r="X43" s="367"/>
      <c r="Y43" s="367"/>
      <c r="Z43" s="367"/>
      <c r="AA43" s="367"/>
      <c r="AB43" s="374" t="s">
        <v>444</v>
      </c>
      <c r="AC43" s="361"/>
      <c r="AD43" s="376" t="s">
        <v>445</v>
      </c>
      <c r="AE43" s="367"/>
      <c r="AF43" s="367"/>
      <c r="AG43" s="367"/>
      <c r="AH43" s="367"/>
      <c r="AI43" s="367"/>
      <c r="AJ43" s="367"/>
      <c r="AK43" s="367"/>
      <c r="AL43" s="367"/>
      <c r="AM43" s="367"/>
      <c r="AN43" s="367"/>
      <c r="AO43" s="367"/>
      <c r="AP43" s="367"/>
      <c r="AQ43" s="367"/>
      <c r="AR43" s="367"/>
      <c r="AS43" s="367"/>
      <c r="AT43" s="367"/>
      <c r="AU43" s="367"/>
      <c r="AV43" s="367"/>
      <c r="AW43" s="367"/>
      <c r="AX43" s="367"/>
      <c r="AY43" s="367"/>
      <c r="AZ43" s="363">
        <f t="shared" si="81"/>
        <v>0</v>
      </c>
      <c r="BA43" s="363">
        <f t="shared" si="82"/>
        <v>0</v>
      </c>
      <c r="BB43" s="363">
        <f t="shared" si="82"/>
        <v>0</v>
      </c>
    </row>
    <row r="44" spans="1:54" ht="15.75" x14ac:dyDescent="0.2">
      <c r="A44" s="366"/>
      <c r="B44" s="361" t="s">
        <v>446</v>
      </c>
      <c r="C44" s="365" t="s">
        <v>521</v>
      </c>
      <c r="D44" s="359"/>
      <c r="E44" s="359"/>
      <c r="F44" s="359"/>
      <c r="G44" s="359"/>
      <c r="H44" s="359"/>
      <c r="I44" s="359"/>
      <c r="J44" s="367"/>
      <c r="K44" s="359"/>
      <c r="L44" s="359"/>
      <c r="M44" s="367"/>
      <c r="N44" s="359"/>
      <c r="O44" s="359"/>
      <c r="P44" s="367"/>
      <c r="Q44" s="359"/>
      <c r="R44" s="359"/>
      <c r="S44" s="367"/>
      <c r="T44" s="359"/>
      <c r="U44" s="359"/>
      <c r="V44" s="367"/>
      <c r="W44" s="359"/>
      <c r="X44" s="359"/>
      <c r="Y44" s="367"/>
      <c r="Z44" s="359"/>
      <c r="AA44" s="359"/>
      <c r="AB44" s="366"/>
      <c r="AC44" s="361" t="s">
        <v>446</v>
      </c>
      <c r="AD44" s="365" t="s">
        <v>521</v>
      </c>
      <c r="AE44" s="367"/>
      <c r="AF44" s="359"/>
      <c r="AG44" s="359"/>
      <c r="AH44" s="367"/>
      <c r="AI44" s="359"/>
      <c r="AJ44" s="359"/>
      <c r="AK44" s="367"/>
      <c r="AL44" s="359"/>
      <c r="AM44" s="359"/>
      <c r="AN44" s="367"/>
      <c r="AO44" s="359"/>
      <c r="AP44" s="359"/>
      <c r="AQ44" s="367"/>
      <c r="AR44" s="359"/>
      <c r="AS44" s="359"/>
      <c r="AT44" s="367"/>
      <c r="AU44" s="359"/>
      <c r="AV44" s="359"/>
      <c r="AW44" s="367"/>
      <c r="AX44" s="359"/>
      <c r="AY44" s="359"/>
      <c r="AZ44" s="363">
        <f t="shared" si="81"/>
        <v>0</v>
      </c>
      <c r="BA44" s="363">
        <f t="shared" si="82"/>
        <v>0</v>
      </c>
      <c r="BB44" s="363">
        <f t="shared" si="82"/>
        <v>0</v>
      </c>
    </row>
    <row r="45" spans="1:54" ht="15.75" x14ac:dyDescent="0.2">
      <c r="A45" s="366"/>
      <c r="B45" s="361" t="s">
        <v>448</v>
      </c>
      <c r="C45" s="365" t="s">
        <v>447</v>
      </c>
      <c r="D45" s="359"/>
      <c r="E45" s="359"/>
      <c r="F45" s="359"/>
      <c r="G45" s="359"/>
      <c r="H45" s="359"/>
      <c r="I45" s="359"/>
      <c r="J45" s="367"/>
      <c r="K45" s="359"/>
      <c r="L45" s="359"/>
      <c r="M45" s="367"/>
      <c r="N45" s="359"/>
      <c r="O45" s="359"/>
      <c r="P45" s="367"/>
      <c r="Q45" s="359"/>
      <c r="R45" s="359"/>
      <c r="S45" s="367"/>
      <c r="T45" s="359"/>
      <c r="U45" s="359"/>
      <c r="V45" s="367"/>
      <c r="W45" s="359"/>
      <c r="X45" s="359"/>
      <c r="Y45" s="367"/>
      <c r="Z45" s="359"/>
      <c r="AA45" s="359"/>
      <c r="AB45" s="366"/>
      <c r="AC45" s="361" t="s">
        <v>448</v>
      </c>
      <c r="AD45" s="365" t="s">
        <v>447</v>
      </c>
      <c r="AE45" s="367"/>
      <c r="AF45" s="359"/>
      <c r="AG45" s="359"/>
      <c r="AH45" s="367"/>
      <c r="AI45" s="359"/>
      <c r="AJ45" s="359"/>
      <c r="AK45" s="367"/>
      <c r="AL45" s="359"/>
      <c r="AM45" s="359"/>
      <c r="AN45" s="367"/>
      <c r="AO45" s="359"/>
      <c r="AP45" s="359"/>
      <c r="AQ45" s="367"/>
      <c r="AR45" s="359"/>
      <c r="AS45" s="359"/>
      <c r="AT45" s="367"/>
      <c r="AU45" s="359"/>
      <c r="AV45" s="359"/>
      <c r="AW45" s="367"/>
      <c r="AX45" s="359"/>
      <c r="AY45" s="359"/>
      <c r="AZ45" s="363">
        <f t="shared" si="81"/>
        <v>0</v>
      </c>
      <c r="BA45" s="363">
        <f t="shared" si="82"/>
        <v>0</v>
      </c>
      <c r="BB45" s="363">
        <f t="shared" si="82"/>
        <v>0</v>
      </c>
    </row>
    <row r="46" spans="1:54" ht="15.75" x14ac:dyDescent="0.2">
      <c r="A46" s="366"/>
      <c r="B46" s="361" t="s">
        <v>449</v>
      </c>
      <c r="C46" s="365" t="s">
        <v>450</v>
      </c>
      <c r="D46" s="359"/>
      <c r="E46" s="359"/>
      <c r="F46" s="359"/>
      <c r="G46" s="359"/>
      <c r="H46" s="359"/>
      <c r="I46" s="359"/>
      <c r="J46" s="367"/>
      <c r="K46" s="359"/>
      <c r="L46" s="359"/>
      <c r="M46" s="367"/>
      <c r="N46" s="359"/>
      <c r="O46" s="359"/>
      <c r="P46" s="367"/>
      <c r="Q46" s="359"/>
      <c r="R46" s="359"/>
      <c r="S46" s="367"/>
      <c r="T46" s="359"/>
      <c r="U46" s="359"/>
      <c r="V46" s="367"/>
      <c r="W46" s="359"/>
      <c r="X46" s="359"/>
      <c r="Y46" s="367"/>
      <c r="Z46" s="359"/>
      <c r="AA46" s="359"/>
      <c r="AB46" s="366"/>
      <c r="AC46" s="361" t="s">
        <v>449</v>
      </c>
      <c r="AD46" s="365" t="s">
        <v>450</v>
      </c>
      <c r="AE46" s="367"/>
      <c r="AF46" s="359"/>
      <c r="AG46" s="359"/>
      <c r="AH46" s="367"/>
      <c r="AI46" s="359"/>
      <c r="AJ46" s="359"/>
      <c r="AK46" s="367"/>
      <c r="AL46" s="359"/>
      <c r="AM46" s="359"/>
      <c r="AN46" s="367"/>
      <c r="AO46" s="359"/>
      <c r="AP46" s="359"/>
      <c r="AQ46" s="367"/>
      <c r="AR46" s="359"/>
      <c r="AS46" s="359"/>
      <c r="AT46" s="367"/>
      <c r="AU46" s="359"/>
      <c r="AV46" s="359"/>
      <c r="AW46" s="367"/>
      <c r="AX46" s="359"/>
      <c r="AY46" s="359"/>
      <c r="AZ46" s="363">
        <f t="shared" si="81"/>
        <v>0</v>
      </c>
      <c r="BA46" s="363">
        <f t="shared" si="82"/>
        <v>0</v>
      </c>
      <c r="BB46" s="363">
        <f t="shared" si="82"/>
        <v>0</v>
      </c>
    </row>
    <row r="47" spans="1:54" ht="15.75" x14ac:dyDescent="0.2">
      <c r="A47" s="366"/>
      <c r="B47" s="361"/>
      <c r="C47" s="365"/>
      <c r="D47" s="359"/>
      <c r="E47" s="359"/>
      <c r="F47" s="359"/>
      <c r="G47" s="359"/>
      <c r="H47" s="359"/>
      <c r="I47" s="359"/>
      <c r="J47" s="367"/>
      <c r="K47" s="359"/>
      <c r="L47" s="359"/>
      <c r="M47" s="367"/>
      <c r="N47" s="359"/>
      <c r="O47" s="359"/>
      <c r="P47" s="367"/>
      <c r="Q47" s="359"/>
      <c r="R47" s="359"/>
      <c r="S47" s="367"/>
      <c r="T47" s="359"/>
      <c r="U47" s="359"/>
      <c r="V47" s="367"/>
      <c r="W47" s="359"/>
      <c r="X47" s="359"/>
      <c r="Y47" s="367"/>
      <c r="Z47" s="359"/>
      <c r="AA47" s="359"/>
      <c r="AB47" s="366"/>
      <c r="AC47" s="361"/>
      <c r="AD47" s="365"/>
      <c r="AE47" s="367"/>
      <c r="AF47" s="359"/>
      <c r="AG47" s="359"/>
      <c r="AH47" s="367"/>
      <c r="AI47" s="359"/>
      <c r="AJ47" s="359"/>
      <c r="AK47" s="367"/>
      <c r="AL47" s="359"/>
      <c r="AM47" s="359"/>
      <c r="AN47" s="367"/>
      <c r="AO47" s="359"/>
      <c r="AP47" s="359"/>
      <c r="AQ47" s="367"/>
      <c r="AR47" s="359"/>
      <c r="AS47" s="359"/>
      <c r="AT47" s="367"/>
      <c r="AU47" s="359"/>
      <c r="AV47" s="359"/>
      <c r="AW47" s="367"/>
      <c r="AX47" s="359"/>
      <c r="AY47" s="359"/>
      <c r="AZ47" s="363">
        <f t="shared" si="81"/>
        <v>0</v>
      </c>
      <c r="BA47" s="363">
        <f t="shared" si="82"/>
        <v>0</v>
      </c>
      <c r="BB47" s="363">
        <f t="shared" si="82"/>
        <v>0</v>
      </c>
    </row>
    <row r="48" spans="1:54" ht="15.75" x14ac:dyDescent="0.2">
      <c r="A48" s="374"/>
      <c r="B48" s="369"/>
      <c r="C48" s="369" t="s">
        <v>451</v>
      </c>
      <c r="D48" s="371">
        <f t="shared" ref="D48:Y48" si="100">SUM(D44:D47)</f>
        <v>0</v>
      </c>
      <c r="E48" s="371">
        <f t="shared" ref="E48" si="101">SUM(E44:E47)</f>
        <v>0</v>
      </c>
      <c r="F48" s="371">
        <f t="shared" ref="F48" si="102">SUM(F44:F47)</f>
        <v>0</v>
      </c>
      <c r="G48" s="371">
        <f t="shared" si="100"/>
        <v>0</v>
      </c>
      <c r="H48" s="371">
        <f t="shared" ref="H48:I48" si="103">SUM(H44:H47)</f>
        <v>0</v>
      </c>
      <c r="I48" s="371">
        <f t="shared" si="103"/>
        <v>0</v>
      </c>
      <c r="J48" s="371">
        <f t="shared" si="100"/>
        <v>0</v>
      </c>
      <c r="K48" s="371">
        <f t="shared" ref="K48:L48" si="104">SUM(K44:K47)</f>
        <v>0</v>
      </c>
      <c r="L48" s="371">
        <f t="shared" si="104"/>
        <v>0</v>
      </c>
      <c r="M48" s="371">
        <f t="shared" si="100"/>
        <v>0</v>
      </c>
      <c r="N48" s="371">
        <f t="shared" ref="N48:O48" si="105">SUM(N44:N47)</f>
        <v>0</v>
      </c>
      <c r="O48" s="371">
        <f t="shared" si="105"/>
        <v>0</v>
      </c>
      <c r="P48" s="371">
        <f t="shared" si="100"/>
        <v>0</v>
      </c>
      <c r="Q48" s="371">
        <f t="shared" ref="Q48:R48" si="106">SUM(Q44:Q47)</f>
        <v>0</v>
      </c>
      <c r="R48" s="371">
        <f t="shared" si="106"/>
        <v>0</v>
      </c>
      <c r="S48" s="371">
        <f t="shared" si="100"/>
        <v>0</v>
      </c>
      <c r="T48" s="371">
        <f t="shared" ref="T48:U48" si="107">SUM(T44:T47)</f>
        <v>0</v>
      </c>
      <c r="U48" s="371">
        <f t="shared" si="107"/>
        <v>0</v>
      </c>
      <c r="V48" s="371">
        <f t="shared" si="100"/>
        <v>0</v>
      </c>
      <c r="W48" s="371">
        <f t="shared" ref="W48:X48" si="108">SUM(W44:W47)</f>
        <v>0</v>
      </c>
      <c r="X48" s="371">
        <f t="shared" si="108"/>
        <v>0</v>
      </c>
      <c r="Y48" s="371">
        <f t="shared" si="100"/>
        <v>0</v>
      </c>
      <c r="Z48" s="371">
        <f t="shared" ref="Z48:AA48" si="109">SUM(Z44:Z47)</f>
        <v>0</v>
      </c>
      <c r="AA48" s="371">
        <f t="shared" si="109"/>
        <v>0</v>
      </c>
      <c r="AB48" s="374"/>
      <c r="AC48" s="369"/>
      <c r="AD48" s="369" t="s">
        <v>451</v>
      </c>
      <c r="AE48" s="371">
        <f t="shared" ref="AE48:AY48" si="110">SUM(AE44:AE47)</f>
        <v>0</v>
      </c>
      <c r="AF48" s="371">
        <f t="shared" si="110"/>
        <v>0</v>
      </c>
      <c r="AG48" s="371">
        <f t="shared" si="110"/>
        <v>0</v>
      </c>
      <c r="AH48" s="371">
        <f t="shared" si="110"/>
        <v>0</v>
      </c>
      <c r="AI48" s="371">
        <f t="shared" si="110"/>
        <v>0</v>
      </c>
      <c r="AJ48" s="371">
        <f t="shared" si="110"/>
        <v>0</v>
      </c>
      <c r="AK48" s="371">
        <f t="shared" si="110"/>
        <v>0</v>
      </c>
      <c r="AL48" s="371">
        <f t="shared" si="110"/>
        <v>0</v>
      </c>
      <c r="AM48" s="371">
        <f t="shared" si="110"/>
        <v>0</v>
      </c>
      <c r="AN48" s="371">
        <f t="shared" si="110"/>
        <v>0</v>
      </c>
      <c r="AO48" s="371">
        <f t="shared" si="110"/>
        <v>0</v>
      </c>
      <c r="AP48" s="371">
        <f t="shared" si="110"/>
        <v>0</v>
      </c>
      <c r="AQ48" s="371">
        <f t="shared" si="110"/>
        <v>0</v>
      </c>
      <c r="AR48" s="371">
        <f t="shared" si="110"/>
        <v>0</v>
      </c>
      <c r="AS48" s="371">
        <f t="shared" si="110"/>
        <v>0</v>
      </c>
      <c r="AT48" s="371">
        <f t="shared" si="110"/>
        <v>0</v>
      </c>
      <c r="AU48" s="371">
        <f t="shared" si="110"/>
        <v>0</v>
      </c>
      <c r="AV48" s="371">
        <f t="shared" si="110"/>
        <v>0</v>
      </c>
      <c r="AW48" s="371">
        <f t="shared" si="110"/>
        <v>0</v>
      </c>
      <c r="AX48" s="371">
        <f t="shared" si="110"/>
        <v>0</v>
      </c>
      <c r="AY48" s="371">
        <f t="shared" si="110"/>
        <v>0</v>
      </c>
      <c r="AZ48" s="371">
        <f t="shared" si="81"/>
        <v>0</v>
      </c>
      <c r="BA48" s="371">
        <f t="shared" si="82"/>
        <v>0</v>
      </c>
      <c r="BB48" s="371">
        <f t="shared" si="82"/>
        <v>0</v>
      </c>
    </row>
    <row r="49" spans="1:54" ht="15.75" x14ac:dyDescent="0.2">
      <c r="A49" s="374" t="s">
        <v>15</v>
      </c>
      <c r="B49" s="362"/>
      <c r="C49" s="372" t="s">
        <v>452</v>
      </c>
      <c r="D49" s="359"/>
      <c r="E49" s="359"/>
      <c r="F49" s="359"/>
      <c r="G49" s="359"/>
      <c r="H49" s="359"/>
      <c r="I49" s="359"/>
      <c r="J49" s="359"/>
      <c r="K49" s="359"/>
      <c r="L49" s="359"/>
      <c r="M49" s="359"/>
      <c r="N49" s="359"/>
      <c r="O49" s="359"/>
      <c r="P49" s="359"/>
      <c r="Q49" s="359"/>
      <c r="R49" s="359"/>
      <c r="S49" s="359"/>
      <c r="T49" s="359"/>
      <c r="U49" s="359"/>
      <c r="V49" s="359"/>
      <c r="W49" s="359"/>
      <c r="X49" s="359"/>
      <c r="Y49" s="359"/>
      <c r="Z49" s="359"/>
      <c r="AA49" s="359"/>
      <c r="AB49" s="374" t="s">
        <v>15</v>
      </c>
      <c r="AC49" s="362"/>
      <c r="AD49" s="372" t="s">
        <v>452</v>
      </c>
      <c r="AE49" s="359"/>
      <c r="AF49" s="359"/>
      <c r="AG49" s="359"/>
      <c r="AH49" s="359"/>
      <c r="AI49" s="359"/>
      <c r="AJ49" s="359"/>
      <c r="AK49" s="359"/>
      <c r="AL49" s="359"/>
      <c r="AM49" s="359"/>
      <c r="AN49" s="359"/>
      <c r="AO49" s="359"/>
      <c r="AP49" s="359"/>
      <c r="AQ49" s="359"/>
      <c r="AR49" s="359"/>
      <c r="AS49" s="359"/>
      <c r="AT49" s="359"/>
      <c r="AU49" s="359"/>
      <c r="AV49" s="359"/>
      <c r="AW49" s="359"/>
      <c r="AX49" s="359"/>
      <c r="AY49" s="359"/>
      <c r="AZ49" s="363">
        <f t="shared" si="81"/>
        <v>0</v>
      </c>
      <c r="BA49" s="363">
        <f t="shared" si="82"/>
        <v>0</v>
      </c>
      <c r="BB49" s="363">
        <f t="shared" si="82"/>
        <v>0</v>
      </c>
    </row>
    <row r="50" spans="1:54" ht="15.75" x14ac:dyDescent="0.2">
      <c r="A50" s="374"/>
      <c r="B50" s="361" t="s">
        <v>453</v>
      </c>
      <c r="C50" s="362" t="s">
        <v>454</v>
      </c>
      <c r="D50" s="359"/>
      <c r="E50" s="359"/>
      <c r="F50" s="359"/>
      <c r="G50" s="359"/>
      <c r="H50" s="359"/>
      <c r="I50" s="359"/>
      <c r="J50" s="359"/>
      <c r="K50" s="359"/>
      <c r="L50" s="359"/>
      <c r="M50" s="359"/>
      <c r="N50" s="359"/>
      <c r="O50" s="359"/>
      <c r="P50" s="359"/>
      <c r="Q50" s="359"/>
      <c r="R50" s="359"/>
      <c r="S50" s="359"/>
      <c r="T50" s="359"/>
      <c r="U50" s="359"/>
      <c r="V50" s="359"/>
      <c r="W50" s="359"/>
      <c r="X50" s="359"/>
      <c r="Y50" s="359"/>
      <c r="Z50" s="359"/>
      <c r="AA50" s="359"/>
      <c r="AB50" s="374"/>
      <c r="AC50" s="361" t="s">
        <v>453</v>
      </c>
      <c r="AD50" s="362" t="s">
        <v>454</v>
      </c>
      <c r="AE50" s="359"/>
      <c r="AF50" s="359"/>
      <c r="AG50" s="359"/>
      <c r="AH50" s="359"/>
      <c r="AI50" s="359"/>
      <c r="AJ50" s="359"/>
      <c r="AK50" s="359"/>
      <c r="AL50" s="359"/>
      <c r="AM50" s="359"/>
      <c r="AN50" s="359"/>
      <c r="AO50" s="359"/>
      <c r="AP50" s="359"/>
      <c r="AQ50" s="359"/>
      <c r="AR50" s="359"/>
      <c r="AS50" s="359"/>
      <c r="AT50" s="359"/>
      <c r="AU50" s="359"/>
      <c r="AV50" s="359"/>
      <c r="AW50" s="359"/>
      <c r="AX50" s="359"/>
      <c r="AY50" s="359"/>
      <c r="AZ50" s="363">
        <f t="shared" si="81"/>
        <v>0</v>
      </c>
      <c r="BA50" s="363">
        <f t="shared" si="82"/>
        <v>0</v>
      </c>
      <c r="BB50" s="363">
        <f t="shared" si="82"/>
        <v>0</v>
      </c>
    </row>
    <row r="51" spans="1:54" ht="15.75" x14ac:dyDescent="0.2">
      <c r="A51" s="374"/>
      <c r="B51" s="361" t="s">
        <v>455</v>
      </c>
      <c r="C51" s="362" t="s">
        <v>456</v>
      </c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74"/>
      <c r="AC51" s="361" t="s">
        <v>455</v>
      </c>
      <c r="AD51" s="362" t="s">
        <v>456</v>
      </c>
      <c r="AE51" s="359"/>
      <c r="AF51" s="359"/>
      <c r="AG51" s="359"/>
      <c r="AH51" s="359"/>
      <c r="AI51" s="359"/>
      <c r="AJ51" s="359"/>
      <c r="AK51" s="359"/>
      <c r="AL51" s="359"/>
      <c r="AM51" s="359"/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63">
        <f t="shared" si="81"/>
        <v>0</v>
      </c>
      <c r="BA51" s="363">
        <f t="shared" si="82"/>
        <v>0</v>
      </c>
      <c r="BB51" s="363">
        <f t="shared" si="82"/>
        <v>0</v>
      </c>
    </row>
    <row r="52" spans="1:54" ht="15.75" x14ac:dyDescent="0.2">
      <c r="A52" s="374"/>
      <c r="B52" s="362">
        <v>104042</v>
      </c>
      <c r="C52" s="362" t="s">
        <v>457</v>
      </c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74"/>
      <c r="AC52" s="362">
        <v>104042</v>
      </c>
      <c r="AD52" s="362" t="s">
        <v>457</v>
      </c>
      <c r="AE52" s="359"/>
      <c r="AF52" s="359"/>
      <c r="AG52" s="359"/>
      <c r="AH52" s="359"/>
      <c r="AI52" s="359"/>
      <c r="AJ52" s="359"/>
      <c r="AK52" s="359"/>
      <c r="AL52" s="359"/>
      <c r="AM52" s="359"/>
      <c r="AN52" s="359"/>
      <c r="AO52" s="359"/>
      <c r="AP52" s="359"/>
      <c r="AQ52" s="359"/>
      <c r="AR52" s="359"/>
      <c r="AS52" s="359"/>
      <c r="AT52" s="359"/>
      <c r="AU52" s="359"/>
      <c r="AV52" s="359"/>
      <c r="AW52" s="359"/>
      <c r="AX52" s="359"/>
      <c r="AY52" s="359"/>
      <c r="AZ52" s="363">
        <f t="shared" si="81"/>
        <v>0</v>
      </c>
      <c r="BA52" s="363">
        <f t="shared" si="82"/>
        <v>0</v>
      </c>
      <c r="BB52" s="363">
        <f t="shared" si="82"/>
        <v>0</v>
      </c>
    </row>
    <row r="53" spans="1:54" ht="15.75" x14ac:dyDescent="0.2">
      <c r="A53" s="374"/>
      <c r="B53" s="362">
        <v>104051</v>
      </c>
      <c r="C53" s="362" t="s">
        <v>458</v>
      </c>
      <c r="D53" s="359"/>
      <c r="E53" s="359"/>
      <c r="F53" s="359"/>
      <c r="G53" s="359"/>
      <c r="H53" s="359"/>
      <c r="I53" s="359"/>
      <c r="J53" s="359"/>
      <c r="K53" s="359"/>
      <c r="L53" s="550">
        <v>160000</v>
      </c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74"/>
      <c r="AC53" s="362">
        <v>104051</v>
      </c>
      <c r="AD53" s="362" t="s">
        <v>458</v>
      </c>
      <c r="AE53" s="359"/>
      <c r="AF53" s="359"/>
      <c r="AG53" s="359"/>
      <c r="AH53" s="359"/>
      <c r="AI53" s="359"/>
      <c r="AJ53" s="359"/>
      <c r="AK53" s="359"/>
      <c r="AL53" s="359"/>
      <c r="AM53" s="359"/>
      <c r="AN53" s="359"/>
      <c r="AO53" s="359"/>
      <c r="AP53" s="359"/>
      <c r="AQ53" s="359"/>
      <c r="AR53" s="359"/>
      <c r="AS53" s="359"/>
      <c r="AT53" s="359"/>
      <c r="AU53" s="359"/>
      <c r="AV53" s="359"/>
      <c r="AW53" s="359"/>
      <c r="AX53" s="359"/>
      <c r="AY53" s="359"/>
      <c r="AZ53" s="363">
        <f t="shared" si="81"/>
        <v>0</v>
      </c>
      <c r="BA53" s="363">
        <f t="shared" si="82"/>
        <v>0</v>
      </c>
      <c r="BB53" s="363">
        <f t="shared" si="82"/>
        <v>160000</v>
      </c>
    </row>
    <row r="54" spans="1:54" ht="15.75" x14ac:dyDescent="0.2">
      <c r="A54" s="374"/>
      <c r="B54" s="361" t="s">
        <v>459</v>
      </c>
      <c r="C54" s="364" t="s">
        <v>460</v>
      </c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>
        <v>10195000</v>
      </c>
      <c r="T54" s="359">
        <v>10195000</v>
      </c>
      <c r="U54" s="359">
        <v>10195000</v>
      </c>
      <c r="V54" s="359"/>
      <c r="W54" s="359"/>
      <c r="X54" s="359"/>
      <c r="Y54" s="359"/>
      <c r="Z54" s="359"/>
      <c r="AA54" s="359"/>
      <c r="AB54" s="374"/>
      <c r="AC54" s="361" t="s">
        <v>459</v>
      </c>
      <c r="AD54" s="364" t="s">
        <v>460</v>
      </c>
      <c r="AE54" s="359"/>
      <c r="AF54" s="359"/>
      <c r="AG54" s="359"/>
      <c r="AH54" s="359"/>
      <c r="AI54" s="359"/>
      <c r="AJ54" s="359"/>
      <c r="AK54" s="359"/>
      <c r="AL54" s="359"/>
      <c r="AM54" s="359"/>
      <c r="AN54" s="359"/>
      <c r="AO54" s="359"/>
      <c r="AP54" s="359"/>
      <c r="AQ54" s="359"/>
      <c r="AR54" s="359"/>
      <c r="AS54" s="359"/>
      <c r="AT54" s="359"/>
      <c r="AU54" s="359"/>
      <c r="AV54" s="359"/>
      <c r="AW54" s="359"/>
      <c r="AX54" s="359"/>
      <c r="AY54" s="359"/>
      <c r="AZ54" s="363">
        <f t="shared" si="81"/>
        <v>10195000</v>
      </c>
      <c r="BA54" s="363">
        <f t="shared" si="82"/>
        <v>10195000</v>
      </c>
      <c r="BB54" s="363">
        <f t="shared" si="82"/>
        <v>10195000</v>
      </c>
    </row>
    <row r="55" spans="1:54" ht="15.75" x14ac:dyDescent="0.2">
      <c r="A55" s="374"/>
      <c r="B55" s="362">
        <v>107052</v>
      </c>
      <c r="C55" s="362" t="s">
        <v>461</v>
      </c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74"/>
      <c r="AC55" s="362">
        <v>107052</v>
      </c>
      <c r="AD55" s="362" t="s">
        <v>461</v>
      </c>
      <c r="AE55" s="359"/>
      <c r="AF55" s="359"/>
      <c r="AG55" s="359"/>
      <c r="AH55" s="359"/>
      <c r="AI55" s="359"/>
      <c r="AJ55" s="359"/>
      <c r="AK55" s="359"/>
      <c r="AL55" s="359"/>
      <c r="AM55" s="359"/>
      <c r="AN55" s="359"/>
      <c r="AO55" s="359"/>
      <c r="AP55" s="359"/>
      <c r="AQ55" s="359"/>
      <c r="AR55" s="359"/>
      <c r="AS55" s="359"/>
      <c r="AT55" s="359"/>
      <c r="AU55" s="359"/>
      <c r="AV55" s="359"/>
      <c r="AW55" s="359"/>
      <c r="AX55" s="359"/>
      <c r="AY55" s="359"/>
      <c r="AZ55" s="363">
        <f t="shared" si="81"/>
        <v>0</v>
      </c>
      <c r="BA55" s="363">
        <f t="shared" si="82"/>
        <v>0</v>
      </c>
      <c r="BB55" s="363">
        <f t="shared" si="82"/>
        <v>0</v>
      </c>
    </row>
    <row r="56" spans="1:54" ht="15.75" x14ac:dyDescent="0.2">
      <c r="A56" s="357"/>
      <c r="B56" s="361" t="s">
        <v>462</v>
      </c>
      <c r="C56" s="364" t="s">
        <v>463</v>
      </c>
      <c r="D56" s="359"/>
      <c r="E56" s="359"/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423"/>
      <c r="AC56" s="361" t="s">
        <v>462</v>
      </c>
      <c r="AD56" s="364" t="s">
        <v>463</v>
      </c>
      <c r="AE56" s="359"/>
      <c r="AF56" s="359"/>
      <c r="AG56" s="359"/>
      <c r="AH56" s="359"/>
      <c r="AI56" s="359"/>
      <c r="AJ56" s="359"/>
      <c r="AK56" s="359"/>
      <c r="AL56" s="359"/>
      <c r="AM56" s="359"/>
      <c r="AN56" s="359"/>
      <c r="AO56" s="359"/>
      <c r="AP56" s="359"/>
      <c r="AQ56" s="359"/>
      <c r="AR56" s="359"/>
      <c r="AS56" s="359"/>
      <c r="AT56" s="359"/>
      <c r="AU56" s="359"/>
      <c r="AV56" s="359"/>
      <c r="AW56" s="359"/>
      <c r="AX56" s="359"/>
      <c r="AY56" s="359"/>
      <c r="AZ56" s="363">
        <f t="shared" si="81"/>
        <v>0</v>
      </c>
      <c r="BA56" s="363">
        <f t="shared" si="82"/>
        <v>0</v>
      </c>
      <c r="BB56" s="363">
        <f t="shared" si="82"/>
        <v>0</v>
      </c>
    </row>
    <row r="57" spans="1:54" ht="15.75" x14ac:dyDescent="0.2">
      <c r="A57" s="357"/>
      <c r="B57" s="361" t="s">
        <v>464</v>
      </c>
      <c r="C57" s="364" t="s">
        <v>465</v>
      </c>
      <c r="D57" s="359"/>
      <c r="E57" s="359"/>
      <c r="F57" s="359"/>
      <c r="G57" s="359"/>
      <c r="H57" s="359"/>
      <c r="I57" s="359"/>
      <c r="J57" s="359"/>
      <c r="K57" s="359"/>
      <c r="L57" s="359"/>
      <c r="M57" s="359"/>
      <c r="N57" s="359"/>
      <c r="O57" s="359"/>
      <c r="P57" s="359"/>
      <c r="Q57" s="359"/>
      <c r="R57" s="359"/>
      <c r="S57" s="359"/>
      <c r="T57" s="359"/>
      <c r="U57" s="359"/>
      <c r="V57" s="359">
        <v>570000</v>
      </c>
      <c r="W57" s="359">
        <v>570000</v>
      </c>
      <c r="X57" s="359">
        <v>570000</v>
      </c>
      <c r="Y57" s="359">
        <v>10000</v>
      </c>
      <c r="Z57" s="359">
        <v>10000</v>
      </c>
      <c r="AA57" s="359">
        <v>10000</v>
      </c>
      <c r="AB57" s="423"/>
      <c r="AC57" s="361" t="s">
        <v>464</v>
      </c>
      <c r="AD57" s="364" t="s">
        <v>465</v>
      </c>
      <c r="AE57" s="359"/>
      <c r="AF57" s="359"/>
      <c r="AG57" s="359"/>
      <c r="AH57" s="359"/>
      <c r="AI57" s="359"/>
      <c r="AJ57" s="359"/>
      <c r="AK57" s="359"/>
      <c r="AL57" s="359"/>
      <c r="AM57" s="359"/>
      <c r="AN57" s="359"/>
      <c r="AO57" s="359"/>
      <c r="AP57" s="359"/>
      <c r="AQ57" s="359"/>
      <c r="AR57" s="359"/>
      <c r="AS57" s="359"/>
      <c r="AT57" s="359"/>
      <c r="AU57" s="359"/>
      <c r="AV57" s="359"/>
      <c r="AW57" s="359"/>
      <c r="AX57" s="359"/>
      <c r="AY57" s="359"/>
      <c r="AZ57" s="363">
        <f t="shared" si="81"/>
        <v>580000</v>
      </c>
      <c r="BA57" s="363">
        <f t="shared" si="82"/>
        <v>580000</v>
      </c>
      <c r="BB57" s="363">
        <f t="shared" si="82"/>
        <v>580000</v>
      </c>
    </row>
    <row r="58" spans="1:54" ht="15.75" x14ac:dyDescent="0.2">
      <c r="A58" s="366"/>
      <c r="B58" s="368"/>
      <c r="C58" s="369" t="s">
        <v>466</v>
      </c>
      <c r="D58" s="371">
        <f>SUM(D50:D57)</f>
        <v>0</v>
      </c>
      <c r="E58" s="371">
        <f>SUM(E50:E57)</f>
        <v>0</v>
      </c>
      <c r="F58" s="371">
        <f>SUM(F50:F57)</f>
        <v>0</v>
      </c>
      <c r="G58" s="371">
        <f t="shared" ref="G58:V58" si="111">SUM(G50:G57)</f>
        <v>0</v>
      </c>
      <c r="H58" s="371">
        <f t="shared" ref="H58" si="112">SUM(H50:H57)</f>
        <v>0</v>
      </c>
      <c r="I58" s="371">
        <f>SUM(I50:I57)</f>
        <v>0</v>
      </c>
      <c r="J58" s="371">
        <f t="shared" si="111"/>
        <v>0</v>
      </c>
      <c r="K58" s="371">
        <f t="shared" ref="K58" si="113">SUM(K50:K57)</f>
        <v>0</v>
      </c>
      <c r="L58" s="371">
        <f>SUM(L50:L57)</f>
        <v>160000</v>
      </c>
      <c r="M58" s="371">
        <f t="shared" si="111"/>
        <v>0</v>
      </c>
      <c r="N58" s="371">
        <f t="shared" ref="N58" si="114">SUM(N50:N57)</f>
        <v>0</v>
      </c>
      <c r="O58" s="371">
        <f>SUM(O50:O57)</f>
        <v>0</v>
      </c>
      <c r="P58" s="371">
        <f t="shared" si="111"/>
        <v>0</v>
      </c>
      <c r="Q58" s="371">
        <f t="shared" ref="Q58" si="115">SUM(Q50:Q57)</f>
        <v>0</v>
      </c>
      <c r="R58" s="371">
        <f>SUM(R50:R57)</f>
        <v>0</v>
      </c>
      <c r="S58" s="371">
        <f t="shared" si="111"/>
        <v>10195000</v>
      </c>
      <c r="T58" s="371">
        <f t="shared" ref="T58" si="116">SUM(T50:T57)</f>
        <v>10195000</v>
      </c>
      <c r="U58" s="371">
        <f>SUM(U50:U57)</f>
        <v>10195000</v>
      </c>
      <c r="V58" s="371">
        <f t="shared" si="111"/>
        <v>570000</v>
      </c>
      <c r="W58" s="371">
        <f t="shared" ref="W58" si="117">SUM(W50:W57)</f>
        <v>570000</v>
      </c>
      <c r="X58" s="371">
        <f>SUM(X50:X57)</f>
        <v>570000</v>
      </c>
      <c r="Y58" s="371">
        <f>SUM(Y50:Y57)</f>
        <v>10000</v>
      </c>
      <c r="Z58" s="371">
        <f t="shared" ref="Z58" si="118">SUM(Z50:Z57)</f>
        <v>10000</v>
      </c>
      <c r="AA58" s="371">
        <f>SUM(AA50:AA57)</f>
        <v>10000</v>
      </c>
      <c r="AB58" s="366"/>
      <c r="AC58" s="368"/>
      <c r="AD58" s="369" t="s">
        <v>466</v>
      </c>
      <c r="AE58" s="371">
        <f t="shared" ref="AE58:AX58" si="119">SUM(AE50:AE57)</f>
        <v>0</v>
      </c>
      <c r="AF58" s="371">
        <f t="shared" si="119"/>
        <v>0</v>
      </c>
      <c r="AG58" s="371">
        <f>SUM(AG50:AG57)</f>
        <v>0</v>
      </c>
      <c r="AH58" s="371">
        <f t="shared" si="119"/>
        <v>0</v>
      </c>
      <c r="AI58" s="371">
        <f t="shared" si="119"/>
        <v>0</v>
      </c>
      <c r="AJ58" s="371">
        <f>SUM(AJ50:AJ57)</f>
        <v>0</v>
      </c>
      <c r="AK58" s="371">
        <f t="shared" si="119"/>
        <v>0</v>
      </c>
      <c r="AL58" s="371">
        <f t="shared" si="119"/>
        <v>0</v>
      </c>
      <c r="AM58" s="371">
        <f>SUM(AM50:AM57)</f>
        <v>0</v>
      </c>
      <c r="AN58" s="371">
        <f t="shared" si="119"/>
        <v>0</v>
      </c>
      <c r="AO58" s="371">
        <f t="shared" si="119"/>
        <v>0</v>
      </c>
      <c r="AP58" s="371">
        <f>SUM(AP50:AP57)</f>
        <v>0</v>
      </c>
      <c r="AQ58" s="371">
        <f t="shared" si="119"/>
        <v>0</v>
      </c>
      <c r="AR58" s="371">
        <f t="shared" si="119"/>
        <v>0</v>
      </c>
      <c r="AS58" s="371">
        <f>SUM(AS50:AS57)</f>
        <v>0</v>
      </c>
      <c r="AT58" s="371">
        <f t="shared" si="119"/>
        <v>0</v>
      </c>
      <c r="AU58" s="371">
        <f t="shared" si="119"/>
        <v>0</v>
      </c>
      <c r="AV58" s="371">
        <f>SUM(AV50:AV57)</f>
        <v>0</v>
      </c>
      <c r="AW58" s="371">
        <f t="shared" si="119"/>
        <v>0</v>
      </c>
      <c r="AX58" s="371">
        <f t="shared" si="119"/>
        <v>0</v>
      </c>
      <c r="AY58" s="371">
        <f>SUM(AY50:AY57)</f>
        <v>0</v>
      </c>
      <c r="AZ58" s="371">
        <f>SUM(AZ50:AZ57)</f>
        <v>10775000</v>
      </c>
      <c r="BA58" s="371">
        <f>SUM(BA50:BA57)</f>
        <v>10775000</v>
      </c>
      <c r="BB58" s="371">
        <f>SUM(BB50:BB57)</f>
        <v>10935000</v>
      </c>
    </row>
    <row r="59" spans="1:54" ht="15.75" x14ac:dyDescent="0.2">
      <c r="A59" s="366"/>
      <c r="B59" s="377" t="s">
        <v>467</v>
      </c>
      <c r="C59" s="378" t="s">
        <v>468</v>
      </c>
      <c r="D59" s="379"/>
      <c r="E59" s="379"/>
      <c r="F59" s="379"/>
      <c r="G59" s="379"/>
      <c r="H59" s="379"/>
      <c r="I59" s="379"/>
      <c r="J59" s="379"/>
      <c r="K59" s="379"/>
      <c r="L59" s="379"/>
      <c r="M59" s="379"/>
      <c r="N59" s="379"/>
      <c r="O59" s="379"/>
      <c r="P59" s="380">
        <v>410000000</v>
      </c>
      <c r="Q59" s="380">
        <v>410000000</v>
      </c>
      <c r="R59" s="392">
        <f>'3.számú melléklet'!F37</f>
        <v>410000000</v>
      </c>
      <c r="S59" s="379"/>
      <c r="T59" s="379"/>
      <c r="U59" s="379"/>
      <c r="V59" s="379"/>
      <c r="W59" s="379"/>
      <c r="X59" s="379"/>
      <c r="Y59" s="379"/>
      <c r="Z59" s="379"/>
      <c r="AA59" s="379"/>
      <c r="AB59" s="366"/>
      <c r="AC59" s="377" t="s">
        <v>467</v>
      </c>
      <c r="AD59" s="378" t="s">
        <v>468</v>
      </c>
      <c r="AE59" s="379"/>
      <c r="AF59" s="379"/>
      <c r="AG59" s="379"/>
      <c r="AH59" s="379"/>
      <c r="AI59" s="379"/>
      <c r="AJ59" s="379"/>
      <c r="AK59" s="379"/>
      <c r="AL59" s="379"/>
      <c r="AM59" s="379"/>
      <c r="AN59" s="379">
        <f t="shared" ref="AN59:AT60" si="120">SUM(AN54:AN57)</f>
        <v>0</v>
      </c>
      <c r="AO59" s="379"/>
      <c r="AP59" s="379"/>
      <c r="AQ59" s="379">
        <f t="shared" si="120"/>
        <v>0</v>
      </c>
      <c r="AR59" s="379"/>
      <c r="AS59" s="379"/>
      <c r="AT59" s="379">
        <f t="shared" si="120"/>
        <v>0</v>
      </c>
      <c r="AU59" s="379"/>
      <c r="AV59" s="379"/>
      <c r="AW59" s="379"/>
      <c r="AX59" s="379"/>
      <c r="AY59" s="379"/>
      <c r="AZ59" s="363">
        <f t="shared" ref="AZ59:BB60" si="121">SUM(D59+G59+J59+M59+P59+S59+V59+Y59+AE59+AH59+AK59+AN59+AQ59+AW59+AT59)</f>
        <v>410000000</v>
      </c>
      <c r="BA59" s="363">
        <f t="shared" si="121"/>
        <v>410000000</v>
      </c>
      <c r="BB59" s="363">
        <f t="shared" si="121"/>
        <v>410000000</v>
      </c>
    </row>
    <row r="60" spans="1:54" ht="15.75" x14ac:dyDescent="0.2">
      <c r="A60" s="366"/>
      <c r="B60" s="377" t="s">
        <v>542</v>
      </c>
      <c r="C60" s="378" t="s">
        <v>546</v>
      </c>
      <c r="D60" s="379"/>
      <c r="E60" s="379"/>
      <c r="F60" s="379"/>
      <c r="G60" s="379"/>
      <c r="H60" s="379"/>
      <c r="I60" s="379"/>
      <c r="J60" s="379"/>
      <c r="K60" s="379"/>
      <c r="L60" s="379"/>
      <c r="M60" s="379"/>
      <c r="N60" s="379"/>
      <c r="O60" s="379"/>
      <c r="P60" s="380"/>
      <c r="Q60" s="379"/>
      <c r="R60" s="379"/>
      <c r="S60" s="392">
        <v>4300000</v>
      </c>
      <c r="T60" s="392">
        <v>4300000</v>
      </c>
      <c r="U60" s="392">
        <v>4300000</v>
      </c>
      <c r="V60" s="379"/>
      <c r="W60" s="379"/>
      <c r="X60" s="379"/>
      <c r="Y60" s="379"/>
      <c r="Z60" s="379"/>
      <c r="AA60" s="379"/>
      <c r="AB60" s="366"/>
      <c r="AC60" s="377" t="s">
        <v>542</v>
      </c>
      <c r="AD60" s="378" t="s">
        <v>546</v>
      </c>
      <c r="AE60" s="379"/>
      <c r="AF60" s="379"/>
      <c r="AG60" s="379"/>
      <c r="AH60" s="379"/>
      <c r="AI60" s="379"/>
      <c r="AJ60" s="379"/>
      <c r="AK60" s="379"/>
      <c r="AL60" s="379"/>
      <c r="AM60" s="379"/>
      <c r="AN60" s="379">
        <f t="shared" si="120"/>
        <v>0</v>
      </c>
      <c r="AO60" s="379"/>
      <c r="AP60" s="379"/>
      <c r="AQ60" s="379">
        <f t="shared" si="120"/>
        <v>0</v>
      </c>
      <c r="AR60" s="379"/>
      <c r="AS60" s="379"/>
      <c r="AT60" s="392">
        <v>180000000</v>
      </c>
      <c r="AU60" s="392">
        <v>320000000</v>
      </c>
      <c r="AV60" s="392">
        <v>320000000</v>
      </c>
      <c r="AW60" s="379"/>
      <c r="AX60" s="379"/>
      <c r="AY60" s="379"/>
      <c r="AZ60" s="363">
        <f t="shared" si="121"/>
        <v>184300000</v>
      </c>
      <c r="BA60" s="363">
        <f t="shared" si="121"/>
        <v>324300000</v>
      </c>
      <c r="BB60" s="363">
        <f t="shared" si="121"/>
        <v>324300000</v>
      </c>
    </row>
    <row r="61" spans="1:54" ht="15.75" x14ac:dyDescent="0.2">
      <c r="A61" s="595" t="s">
        <v>469</v>
      </c>
      <c r="B61" s="596"/>
      <c r="C61" s="597"/>
      <c r="D61" s="381">
        <f t="shared" ref="D61:Y61" si="122">SUM(D11,D17,D21,D28,D35,D42,D58,D48,D60,D59)</f>
        <v>332390615</v>
      </c>
      <c r="E61" s="381">
        <f t="shared" ref="E61" si="123">SUM(E11,E17,E21,E28,E35,E42,E58,E48,E60,E59)</f>
        <v>336907612</v>
      </c>
      <c r="F61" s="381">
        <f t="shared" ref="F61" si="124">SUM(F11,F17,F21,F28,F35,F42,F58,F48,F60,F59)</f>
        <v>346331042</v>
      </c>
      <c r="G61" s="381">
        <f t="shared" si="122"/>
        <v>0</v>
      </c>
      <c r="H61" s="381">
        <f t="shared" ref="H61:I61" si="125">SUM(H11,H17,H21,H28,H35,H42,H58,H48,H60,H59)</f>
        <v>11760358</v>
      </c>
      <c r="I61" s="381">
        <f t="shared" si="125"/>
        <v>11760358</v>
      </c>
      <c r="J61" s="381">
        <f t="shared" si="122"/>
        <v>17849779</v>
      </c>
      <c r="K61" s="381">
        <f t="shared" ref="K61:L61" si="126">SUM(K11,K17,K21,K28,K35,K42,K58,K48,K60,K59)</f>
        <v>52562988</v>
      </c>
      <c r="L61" s="381">
        <f t="shared" si="126"/>
        <v>52722988</v>
      </c>
      <c r="M61" s="381">
        <f t="shared" si="122"/>
        <v>0</v>
      </c>
      <c r="N61" s="381">
        <f t="shared" ref="N61:O61" si="127">SUM(N11,N17,N21,N28,N35,N42,N58,N48,N60,N59)</f>
        <v>0</v>
      </c>
      <c r="O61" s="381">
        <f t="shared" si="127"/>
        <v>0</v>
      </c>
      <c r="P61" s="381">
        <f t="shared" si="122"/>
        <v>410000000</v>
      </c>
      <c r="Q61" s="381">
        <f t="shared" ref="Q61:R61" si="128">SUM(Q11,Q17,Q21,Q28,Q35,Q42,Q58,Q48,Q60,Q59)</f>
        <v>410000000</v>
      </c>
      <c r="R61" s="381">
        <f t="shared" si="128"/>
        <v>410000000</v>
      </c>
      <c r="S61" s="381">
        <f t="shared" si="122"/>
        <v>74320128</v>
      </c>
      <c r="T61" s="381">
        <f t="shared" ref="T61:U61" si="129">SUM(T11,T17,T21,T28,T35,T42,T58,T48,T60,T59)</f>
        <v>85985808</v>
      </c>
      <c r="U61" s="381">
        <f t="shared" si="129"/>
        <v>85985808</v>
      </c>
      <c r="V61" s="381">
        <f t="shared" si="122"/>
        <v>570000</v>
      </c>
      <c r="W61" s="381">
        <f t="shared" ref="W61:X61" si="130">SUM(W11,W17,W21,W28,W35,W42,W58,W48,W60,W59)</f>
        <v>570000</v>
      </c>
      <c r="X61" s="381">
        <f t="shared" si="130"/>
        <v>570000</v>
      </c>
      <c r="Y61" s="381">
        <f t="shared" si="122"/>
        <v>10000</v>
      </c>
      <c r="Z61" s="381">
        <f t="shared" ref="Z61:AA61" si="131">SUM(Z11,Z17,Z21,Z28,Z35,Z42,Z58,Z48,Z60,Z59)</f>
        <v>5011000</v>
      </c>
      <c r="AA61" s="381">
        <f t="shared" si="131"/>
        <v>5011000</v>
      </c>
      <c r="AB61" s="595" t="s">
        <v>469</v>
      </c>
      <c r="AC61" s="596"/>
      <c r="AD61" s="597"/>
      <c r="AE61" s="381">
        <f t="shared" ref="AE61:AZ61" si="132">SUM(AE11,AE17,AE21,AE28,AE35,AE42,AE58,AE48,AE60,AE59)</f>
        <v>5000000</v>
      </c>
      <c r="AF61" s="381">
        <f t="shared" si="132"/>
        <v>7572520</v>
      </c>
      <c r="AG61" s="381">
        <f t="shared" si="132"/>
        <v>7572520</v>
      </c>
      <c r="AH61" s="381">
        <f t="shared" si="132"/>
        <v>880000</v>
      </c>
      <c r="AI61" s="381">
        <f t="shared" si="132"/>
        <v>880000</v>
      </c>
      <c r="AJ61" s="381">
        <f t="shared" si="132"/>
        <v>880000</v>
      </c>
      <c r="AK61" s="381">
        <f t="shared" si="132"/>
        <v>509844</v>
      </c>
      <c r="AL61" s="381">
        <f t="shared" si="132"/>
        <v>816025</v>
      </c>
      <c r="AM61" s="381">
        <f t="shared" si="132"/>
        <v>816025</v>
      </c>
      <c r="AN61" s="381">
        <f t="shared" si="132"/>
        <v>0</v>
      </c>
      <c r="AO61" s="381">
        <f t="shared" si="132"/>
        <v>0</v>
      </c>
      <c r="AP61" s="381">
        <f t="shared" si="132"/>
        <v>0</v>
      </c>
      <c r="AQ61" s="381">
        <f t="shared" si="132"/>
        <v>0</v>
      </c>
      <c r="AR61" s="381">
        <f t="shared" si="132"/>
        <v>0</v>
      </c>
      <c r="AS61" s="381">
        <f t="shared" si="132"/>
        <v>0</v>
      </c>
      <c r="AT61" s="381">
        <f t="shared" si="132"/>
        <v>180000000</v>
      </c>
      <c r="AU61" s="381">
        <f t="shared" si="132"/>
        <v>320000000</v>
      </c>
      <c r="AV61" s="381">
        <f t="shared" si="132"/>
        <v>320000000</v>
      </c>
      <c r="AW61" s="381">
        <f t="shared" si="132"/>
        <v>51522907</v>
      </c>
      <c r="AX61" s="381">
        <f t="shared" si="132"/>
        <v>50404160</v>
      </c>
      <c r="AY61" s="381">
        <f t="shared" si="132"/>
        <v>50404160</v>
      </c>
      <c r="AZ61" s="381">
        <f t="shared" si="132"/>
        <v>1073053273</v>
      </c>
      <c r="BA61" s="381">
        <f t="shared" ref="BA61:BB61" si="133">SUM(BA11,BA17,BA21,BA28,BA35,BA42,BA58,BA48,BA60,BA59)</f>
        <v>1282470471</v>
      </c>
      <c r="BB61" s="381">
        <f t="shared" si="133"/>
        <v>1292053901</v>
      </c>
    </row>
    <row r="62" spans="1:54" ht="15.75" x14ac:dyDescent="0.25">
      <c r="A62" s="356"/>
      <c r="B62" s="361"/>
      <c r="C62" s="382" t="s">
        <v>470</v>
      </c>
      <c r="D62" s="367"/>
      <c r="E62" s="367"/>
      <c r="F62" s="367"/>
      <c r="G62" s="367"/>
      <c r="H62" s="367"/>
      <c r="I62" s="367"/>
      <c r="J62" s="367"/>
      <c r="K62" s="367"/>
      <c r="L62" s="367"/>
      <c r="M62" s="367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56"/>
      <c r="AC62" s="361"/>
      <c r="AD62" s="382" t="s">
        <v>470</v>
      </c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367"/>
      <c r="AP62" s="367"/>
      <c r="AQ62" s="367"/>
      <c r="AR62" s="367"/>
      <c r="AS62" s="367"/>
      <c r="AT62" s="367"/>
      <c r="AU62" s="367"/>
      <c r="AV62" s="367"/>
      <c r="AW62" s="367"/>
      <c r="AX62" s="367"/>
      <c r="AY62" s="367"/>
      <c r="AZ62" s="363">
        <f t="shared" ref="AZ62:AZ89" si="134">SUM(D62+G62+J62+M62+P62+S62+V62+Y62+AE62+AH62+AK62+AN62+AQ62+AW62+AT62)</f>
        <v>0</v>
      </c>
      <c r="BA62" s="363">
        <f t="shared" ref="BA62:BB89" si="135">SUM(E62+H62+K62+N62+Q62+T62+W62+Z62+AF62+AI62+AL62+AO62+AR62+AX62+AU62)</f>
        <v>0</v>
      </c>
      <c r="BB62" s="363">
        <f t="shared" si="135"/>
        <v>0</v>
      </c>
    </row>
    <row r="63" spans="1:54" ht="15.75" x14ac:dyDescent="0.25">
      <c r="A63" s="356"/>
      <c r="B63" s="361"/>
      <c r="C63" s="383" t="s">
        <v>471</v>
      </c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6"/>
      <c r="AC63" s="361"/>
      <c r="AD63" s="383" t="s">
        <v>471</v>
      </c>
      <c r="AE63" s="359"/>
      <c r="AF63" s="359"/>
      <c r="AG63" s="359"/>
      <c r="AH63" s="359"/>
      <c r="AI63" s="359"/>
      <c r="AJ63" s="359"/>
      <c r="AK63" s="359"/>
      <c r="AL63" s="359"/>
      <c r="AM63" s="359"/>
      <c r="AN63" s="359"/>
      <c r="AO63" s="359"/>
      <c r="AP63" s="359"/>
      <c r="AQ63" s="359"/>
      <c r="AR63" s="359"/>
      <c r="AS63" s="359"/>
      <c r="AT63" s="359"/>
      <c r="AU63" s="359"/>
      <c r="AV63" s="359"/>
      <c r="AW63" s="359"/>
      <c r="AX63" s="359"/>
      <c r="AY63" s="359"/>
      <c r="AZ63" s="363">
        <f t="shared" si="134"/>
        <v>0</v>
      </c>
      <c r="BA63" s="363">
        <f t="shared" si="135"/>
        <v>0</v>
      </c>
      <c r="BB63" s="363">
        <f t="shared" si="135"/>
        <v>0</v>
      </c>
    </row>
    <row r="64" spans="1:54" ht="15.75" x14ac:dyDescent="0.25">
      <c r="A64" s="356"/>
      <c r="B64" s="361" t="s">
        <v>378</v>
      </c>
      <c r="C64" s="362" t="s">
        <v>379</v>
      </c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  <c r="S64" s="359">
        <v>750000</v>
      </c>
      <c r="T64" s="359">
        <v>750000</v>
      </c>
      <c r="U64" s="359">
        <v>750000</v>
      </c>
      <c r="V64" s="359"/>
      <c r="W64" s="359"/>
      <c r="X64" s="359"/>
      <c r="Y64" s="359"/>
      <c r="Z64" s="359"/>
      <c r="AA64" s="359"/>
      <c r="AB64" s="356"/>
      <c r="AC64" s="361" t="s">
        <v>378</v>
      </c>
      <c r="AD64" s="362" t="s">
        <v>379</v>
      </c>
      <c r="AE64" s="359"/>
      <c r="AF64" s="359"/>
      <c r="AG64" s="359"/>
      <c r="AH64" s="359"/>
      <c r="AI64" s="359"/>
      <c r="AJ64" s="359"/>
      <c r="AK64" s="359"/>
      <c r="AL64" s="359"/>
      <c r="AM64" s="359"/>
      <c r="AN64" s="359"/>
      <c r="AO64" s="359"/>
      <c r="AP64" s="359"/>
      <c r="AQ64" s="359"/>
      <c r="AR64" s="359"/>
      <c r="AS64" s="359"/>
      <c r="AT64" s="359"/>
      <c r="AU64" s="359"/>
      <c r="AV64" s="359"/>
      <c r="AW64" s="359"/>
      <c r="AX64" s="359"/>
      <c r="AY64" s="359"/>
      <c r="AZ64" s="363">
        <f t="shared" si="134"/>
        <v>750000</v>
      </c>
      <c r="BA64" s="363">
        <f t="shared" si="135"/>
        <v>750000</v>
      </c>
      <c r="BB64" s="363">
        <f t="shared" si="135"/>
        <v>750000</v>
      </c>
    </row>
    <row r="65" spans="1:54" ht="15.75" x14ac:dyDescent="0.25">
      <c r="A65" s="356"/>
      <c r="B65" s="361" t="s">
        <v>386</v>
      </c>
      <c r="C65" s="362" t="s">
        <v>472</v>
      </c>
      <c r="D65" s="359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6"/>
      <c r="AC65" s="361" t="s">
        <v>386</v>
      </c>
      <c r="AD65" s="362" t="s">
        <v>472</v>
      </c>
      <c r="AE65" s="359"/>
      <c r="AF65" s="359"/>
      <c r="AG65" s="359"/>
      <c r="AH65" s="359"/>
      <c r="AI65" s="359"/>
      <c r="AJ65" s="359"/>
      <c r="AK65" s="359"/>
      <c r="AL65" s="359"/>
      <c r="AM65" s="359"/>
      <c r="AN65" s="359"/>
      <c r="AO65" s="359"/>
      <c r="AP65" s="359"/>
      <c r="AQ65" s="359"/>
      <c r="AR65" s="359"/>
      <c r="AS65" s="359"/>
      <c r="AT65" s="359"/>
      <c r="AU65" s="359"/>
      <c r="AV65" s="359"/>
      <c r="AW65" s="359"/>
      <c r="AX65" s="359">
        <v>4608854</v>
      </c>
      <c r="AY65" s="359">
        <v>4608854</v>
      </c>
      <c r="AZ65" s="363">
        <f t="shared" si="134"/>
        <v>0</v>
      </c>
      <c r="BA65" s="363">
        <f t="shared" si="135"/>
        <v>4608854</v>
      </c>
      <c r="BB65" s="363">
        <f t="shared" si="135"/>
        <v>4608854</v>
      </c>
    </row>
    <row r="66" spans="1:54" ht="15.75" x14ac:dyDescent="0.2">
      <c r="A66" s="595" t="s">
        <v>543</v>
      </c>
      <c r="B66" s="596"/>
      <c r="C66" s="597"/>
      <c r="D66" s="381">
        <f t="shared" ref="D66:Y66" si="136">SUM(D64:D65)</f>
        <v>0</v>
      </c>
      <c r="E66" s="381">
        <f t="shared" ref="E66" si="137">SUM(E64:E65)</f>
        <v>0</v>
      </c>
      <c r="F66" s="381">
        <f t="shared" ref="F66" si="138">SUM(F64:F65)</f>
        <v>0</v>
      </c>
      <c r="G66" s="381">
        <f t="shared" si="136"/>
        <v>0</v>
      </c>
      <c r="H66" s="381">
        <f t="shared" ref="H66:I66" si="139">SUM(H64:H65)</f>
        <v>0</v>
      </c>
      <c r="I66" s="381">
        <f t="shared" si="139"/>
        <v>0</v>
      </c>
      <c r="J66" s="381">
        <f t="shared" si="136"/>
        <v>0</v>
      </c>
      <c r="K66" s="381">
        <f t="shared" ref="K66:L66" si="140">SUM(K64:K65)</f>
        <v>0</v>
      </c>
      <c r="L66" s="381">
        <f t="shared" si="140"/>
        <v>0</v>
      </c>
      <c r="M66" s="381">
        <f t="shared" si="136"/>
        <v>0</v>
      </c>
      <c r="N66" s="381">
        <f t="shared" ref="N66:O66" si="141">SUM(N64:N65)</f>
        <v>0</v>
      </c>
      <c r="O66" s="381">
        <f t="shared" si="141"/>
        <v>0</v>
      </c>
      <c r="P66" s="381">
        <f t="shared" si="136"/>
        <v>0</v>
      </c>
      <c r="Q66" s="381">
        <f t="shared" ref="Q66:R66" si="142">SUM(Q64:Q65)</f>
        <v>0</v>
      </c>
      <c r="R66" s="381">
        <f t="shared" si="142"/>
        <v>0</v>
      </c>
      <c r="S66" s="381">
        <f t="shared" si="136"/>
        <v>750000</v>
      </c>
      <c r="T66" s="381">
        <f t="shared" ref="T66:U66" si="143">SUM(T64:T65)</f>
        <v>750000</v>
      </c>
      <c r="U66" s="381">
        <f t="shared" si="143"/>
        <v>750000</v>
      </c>
      <c r="V66" s="381">
        <f t="shared" si="136"/>
        <v>0</v>
      </c>
      <c r="W66" s="381">
        <f t="shared" ref="W66:X66" si="144">SUM(W64:W65)</f>
        <v>0</v>
      </c>
      <c r="X66" s="381">
        <f t="shared" si="144"/>
        <v>0</v>
      </c>
      <c r="Y66" s="381">
        <f t="shared" si="136"/>
        <v>0</v>
      </c>
      <c r="Z66" s="381">
        <f t="shared" ref="Z66:AA66" si="145">SUM(Z64:Z65)</f>
        <v>0</v>
      </c>
      <c r="AA66" s="381">
        <f t="shared" si="145"/>
        <v>0</v>
      </c>
      <c r="AB66" s="595" t="s">
        <v>543</v>
      </c>
      <c r="AC66" s="596"/>
      <c r="AD66" s="597"/>
      <c r="AE66" s="381">
        <f t="shared" ref="AE66:AY66" si="146">SUM(AE64:AE65)</f>
        <v>0</v>
      </c>
      <c r="AF66" s="381">
        <f t="shared" si="146"/>
        <v>0</v>
      </c>
      <c r="AG66" s="381">
        <f t="shared" si="146"/>
        <v>0</v>
      </c>
      <c r="AH66" s="381">
        <f t="shared" si="146"/>
        <v>0</v>
      </c>
      <c r="AI66" s="381">
        <f t="shared" si="146"/>
        <v>0</v>
      </c>
      <c r="AJ66" s="381">
        <f t="shared" si="146"/>
        <v>0</v>
      </c>
      <c r="AK66" s="381">
        <f t="shared" si="146"/>
        <v>0</v>
      </c>
      <c r="AL66" s="381">
        <f t="shared" si="146"/>
        <v>0</v>
      </c>
      <c r="AM66" s="381">
        <f t="shared" si="146"/>
        <v>0</v>
      </c>
      <c r="AN66" s="381">
        <f t="shared" si="146"/>
        <v>0</v>
      </c>
      <c r="AO66" s="381">
        <f t="shared" si="146"/>
        <v>0</v>
      </c>
      <c r="AP66" s="381">
        <f t="shared" si="146"/>
        <v>0</v>
      </c>
      <c r="AQ66" s="381">
        <f t="shared" si="146"/>
        <v>0</v>
      </c>
      <c r="AR66" s="381">
        <f t="shared" si="146"/>
        <v>0</v>
      </c>
      <c r="AS66" s="381">
        <f t="shared" si="146"/>
        <v>0</v>
      </c>
      <c r="AT66" s="381">
        <f t="shared" si="146"/>
        <v>0</v>
      </c>
      <c r="AU66" s="381">
        <f t="shared" si="146"/>
        <v>0</v>
      </c>
      <c r="AV66" s="381">
        <f t="shared" si="146"/>
        <v>0</v>
      </c>
      <c r="AW66" s="381">
        <f t="shared" si="146"/>
        <v>0</v>
      </c>
      <c r="AX66" s="381">
        <f t="shared" si="146"/>
        <v>4608854</v>
      </c>
      <c r="AY66" s="381">
        <f t="shared" si="146"/>
        <v>4608854</v>
      </c>
      <c r="AZ66" s="381">
        <f t="shared" si="134"/>
        <v>750000</v>
      </c>
      <c r="BA66" s="381">
        <f t="shared" si="135"/>
        <v>5358854</v>
      </c>
      <c r="BB66" s="381">
        <f t="shared" si="135"/>
        <v>5358854</v>
      </c>
    </row>
    <row r="67" spans="1:54" ht="15.75" x14ac:dyDescent="0.25">
      <c r="A67" s="356"/>
      <c r="B67" s="361"/>
      <c r="C67" s="382" t="s">
        <v>473</v>
      </c>
      <c r="D67" s="363"/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  <c r="W67" s="363"/>
      <c r="X67" s="363"/>
      <c r="Y67" s="363"/>
      <c r="Z67" s="363"/>
      <c r="AA67" s="363"/>
      <c r="AB67" s="356"/>
      <c r="AC67" s="361"/>
      <c r="AD67" s="382" t="s">
        <v>473</v>
      </c>
      <c r="AE67" s="363"/>
      <c r="AF67" s="363"/>
      <c r="AG67" s="363"/>
      <c r="AH67" s="363"/>
      <c r="AI67" s="363"/>
      <c r="AJ67" s="363"/>
      <c r="AK67" s="363"/>
      <c r="AL67" s="363"/>
      <c r="AM67" s="363"/>
      <c r="AN67" s="363"/>
      <c r="AO67" s="363"/>
      <c r="AP67" s="363"/>
      <c r="AQ67" s="363"/>
      <c r="AR67" s="363"/>
      <c r="AS67" s="363"/>
      <c r="AT67" s="363"/>
      <c r="AU67" s="363"/>
      <c r="AV67" s="363"/>
      <c r="AW67" s="363"/>
      <c r="AX67" s="363"/>
      <c r="AY67" s="363"/>
      <c r="AZ67" s="363">
        <f t="shared" si="134"/>
        <v>0</v>
      </c>
      <c r="BA67" s="363">
        <f t="shared" si="135"/>
        <v>0</v>
      </c>
      <c r="BB67" s="363">
        <f t="shared" si="135"/>
        <v>0</v>
      </c>
    </row>
    <row r="68" spans="1:54" ht="15.75" x14ac:dyDescent="0.2">
      <c r="A68" s="357"/>
      <c r="B68" s="361" t="s">
        <v>382</v>
      </c>
      <c r="C68" s="365" t="s">
        <v>383</v>
      </c>
      <c r="D68" s="384"/>
      <c r="E68" s="384"/>
      <c r="F68" s="384"/>
      <c r="G68" s="384"/>
      <c r="H68" s="384"/>
      <c r="I68" s="384"/>
      <c r="J68" s="384"/>
      <c r="K68" s="384"/>
      <c r="L68" s="384"/>
      <c r="M68" s="384"/>
      <c r="N68" s="384"/>
      <c r="O68" s="384"/>
      <c r="P68" s="384"/>
      <c r="Q68" s="384"/>
      <c r="R68" s="384"/>
      <c r="S68" s="384">
        <v>2181000</v>
      </c>
      <c r="T68" s="384">
        <v>2181000</v>
      </c>
      <c r="U68" s="384">
        <v>2181000</v>
      </c>
      <c r="V68" s="384"/>
      <c r="W68" s="384"/>
      <c r="X68" s="384"/>
      <c r="Y68" s="384"/>
      <c r="Z68" s="384"/>
      <c r="AA68" s="384"/>
      <c r="AB68" s="423"/>
      <c r="AC68" s="361" t="s">
        <v>382</v>
      </c>
      <c r="AD68" s="365" t="s">
        <v>383</v>
      </c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63">
        <f t="shared" si="134"/>
        <v>2181000</v>
      </c>
      <c r="BA68" s="363">
        <f t="shared" si="135"/>
        <v>2181000</v>
      </c>
      <c r="BB68" s="363">
        <f t="shared" si="135"/>
        <v>2181000</v>
      </c>
    </row>
    <row r="69" spans="1:54" ht="15.75" x14ac:dyDescent="0.2">
      <c r="A69" s="357"/>
      <c r="B69" s="361" t="s">
        <v>474</v>
      </c>
      <c r="C69" s="362" t="s">
        <v>475</v>
      </c>
      <c r="D69" s="384"/>
      <c r="E69" s="384"/>
      <c r="F69" s="384"/>
      <c r="G69" s="384"/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R69" s="384"/>
      <c r="S69" s="384">
        <v>29118684</v>
      </c>
      <c r="T69" s="384">
        <v>29118684</v>
      </c>
      <c r="U69" s="384">
        <v>29118684</v>
      </c>
      <c r="V69" s="384"/>
      <c r="W69" s="384"/>
      <c r="X69" s="384"/>
      <c r="Y69" s="384"/>
      <c r="Z69" s="384"/>
      <c r="AA69" s="384"/>
      <c r="AB69" s="423"/>
      <c r="AC69" s="361" t="s">
        <v>474</v>
      </c>
      <c r="AD69" s="362" t="s">
        <v>475</v>
      </c>
      <c r="AE69" s="384"/>
      <c r="AF69" s="384"/>
      <c r="AG69" s="384"/>
      <c r="AH69" s="384"/>
      <c r="AI69" s="384"/>
      <c r="AJ69" s="384"/>
      <c r="AK69" s="384"/>
      <c r="AL69" s="384"/>
      <c r="AM69" s="384"/>
      <c r="AN69" s="384"/>
      <c r="AO69" s="384"/>
      <c r="AP69" s="384"/>
      <c r="AQ69" s="384"/>
      <c r="AR69" s="384"/>
      <c r="AS69" s="384"/>
      <c r="AT69" s="384"/>
      <c r="AU69" s="384"/>
      <c r="AV69" s="384"/>
      <c r="AW69" s="384"/>
      <c r="AX69" s="384"/>
      <c r="AY69" s="384"/>
      <c r="AZ69" s="363">
        <f t="shared" si="134"/>
        <v>29118684</v>
      </c>
      <c r="BA69" s="363">
        <f t="shared" si="135"/>
        <v>29118684</v>
      </c>
      <c r="BB69" s="363">
        <f t="shared" si="135"/>
        <v>29118684</v>
      </c>
    </row>
    <row r="70" spans="1:54" ht="15.75" x14ac:dyDescent="0.2">
      <c r="A70" s="357"/>
      <c r="B70" s="361" t="s">
        <v>386</v>
      </c>
      <c r="C70" s="362" t="s">
        <v>387</v>
      </c>
      <c r="D70" s="384"/>
      <c r="E70" s="384"/>
      <c r="F70" s="384"/>
      <c r="G70" s="384"/>
      <c r="H70" s="384"/>
      <c r="I70" s="384"/>
      <c r="J70" s="384"/>
      <c r="K70" s="384"/>
      <c r="L70" s="384"/>
      <c r="M70" s="384"/>
      <c r="N70" s="384"/>
      <c r="O70" s="384"/>
      <c r="P70" s="384"/>
      <c r="Q70" s="384"/>
      <c r="R70" s="384"/>
      <c r="S70" s="384"/>
      <c r="T70" s="384"/>
      <c r="U70" s="384"/>
      <c r="V70" s="384"/>
      <c r="W70" s="384"/>
      <c r="X70" s="384"/>
      <c r="Y70" s="384"/>
      <c r="Z70" s="384"/>
      <c r="AA70" s="384"/>
      <c r="AB70" s="423"/>
      <c r="AC70" s="361" t="s">
        <v>386</v>
      </c>
      <c r="AD70" s="362" t="s">
        <v>387</v>
      </c>
      <c r="AE70" s="384"/>
      <c r="AF70" s="384"/>
      <c r="AG70" s="384"/>
      <c r="AH70" s="384"/>
      <c r="AI70" s="384"/>
      <c r="AJ70" s="384"/>
      <c r="AK70" s="384"/>
      <c r="AL70" s="384"/>
      <c r="AM70" s="384"/>
      <c r="AN70" s="384"/>
      <c r="AO70" s="384"/>
      <c r="AP70" s="384"/>
      <c r="AQ70" s="384"/>
      <c r="AR70" s="384"/>
      <c r="AS70" s="384"/>
      <c r="AT70" s="384"/>
      <c r="AU70" s="384"/>
      <c r="AV70" s="384"/>
      <c r="AW70" s="384"/>
      <c r="AX70" s="384">
        <v>4019522</v>
      </c>
      <c r="AY70" s="384">
        <v>4019522</v>
      </c>
      <c r="AZ70" s="363">
        <f t="shared" si="134"/>
        <v>0</v>
      </c>
      <c r="BA70" s="363">
        <f t="shared" si="135"/>
        <v>4019522</v>
      </c>
      <c r="BB70" s="363">
        <f t="shared" si="135"/>
        <v>4019522</v>
      </c>
    </row>
    <row r="71" spans="1:54" ht="15.75" x14ac:dyDescent="0.2">
      <c r="A71" s="357"/>
      <c r="B71" s="385" t="s">
        <v>476</v>
      </c>
      <c r="C71" s="364" t="s">
        <v>477</v>
      </c>
      <c r="D71" s="384"/>
      <c r="E71" s="384"/>
      <c r="F71" s="384"/>
      <c r="G71" s="384"/>
      <c r="H71" s="384"/>
      <c r="I71" s="384"/>
      <c r="J71" s="384"/>
      <c r="K71" s="384"/>
      <c r="L71" s="384"/>
      <c r="M71" s="384"/>
      <c r="N71" s="384"/>
      <c r="O71" s="384"/>
      <c r="P71" s="384"/>
      <c r="Q71" s="384"/>
      <c r="R71" s="384"/>
      <c r="S71" s="384"/>
      <c r="T71" s="384"/>
      <c r="U71" s="384"/>
      <c r="V71" s="384"/>
      <c r="W71" s="384"/>
      <c r="X71" s="384"/>
      <c r="Y71" s="384"/>
      <c r="Z71" s="384"/>
      <c r="AA71" s="384"/>
      <c r="AB71" s="423"/>
      <c r="AC71" s="385" t="s">
        <v>476</v>
      </c>
      <c r="AD71" s="364" t="s">
        <v>477</v>
      </c>
      <c r="AE71" s="384"/>
      <c r="AF71" s="384"/>
      <c r="AG71" s="384"/>
      <c r="AH71" s="384"/>
      <c r="AI71" s="384"/>
      <c r="AJ71" s="384"/>
      <c r="AK71" s="384"/>
      <c r="AL71" s="384"/>
      <c r="AM71" s="384"/>
      <c r="AN71" s="384"/>
      <c r="AO71" s="384"/>
      <c r="AP71" s="384"/>
      <c r="AQ71" s="384"/>
      <c r="AR71" s="384"/>
      <c r="AS71" s="384"/>
      <c r="AT71" s="384"/>
      <c r="AU71" s="384"/>
      <c r="AV71" s="384"/>
      <c r="AW71" s="384"/>
      <c r="AX71" s="384"/>
      <c r="AY71" s="384"/>
      <c r="AZ71" s="363">
        <f t="shared" si="134"/>
        <v>0</v>
      </c>
      <c r="BA71" s="363">
        <f t="shared" si="135"/>
        <v>0</v>
      </c>
      <c r="BB71" s="363">
        <f t="shared" si="135"/>
        <v>0</v>
      </c>
    </row>
    <row r="72" spans="1:54" ht="15.75" x14ac:dyDescent="0.2">
      <c r="A72" s="357"/>
      <c r="B72" s="361" t="s">
        <v>436</v>
      </c>
      <c r="C72" s="362" t="s">
        <v>437</v>
      </c>
      <c r="D72" s="384"/>
      <c r="E72" s="384"/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4"/>
      <c r="S72" s="384"/>
      <c r="T72" s="384"/>
      <c r="U72" s="384"/>
      <c r="V72" s="384"/>
      <c r="W72" s="384"/>
      <c r="X72" s="384"/>
      <c r="Y72" s="384"/>
      <c r="Z72" s="384"/>
      <c r="AA72" s="384"/>
      <c r="AB72" s="423"/>
      <c r="AC72" s="361" t="s">
        <v>436</v>
      </c>
      <c r="AD72" s="362" t="s">
        <v>437</v>
      </c>
      <c r="AE72" s="384"/>
      <c r="AF72" s="384"/>
      <c r="AG72" s="384"/>
      <c r="AH72" s="384"/>
      <c r="AI72" s="384"/>
      <c r="AJ72" s="384"/>
      <c r="AK72" s="384"/>
      <c r="AL72" s="384"/>
      <c r="AM72" s="384"/>
      <c r="AN72" s="384"/>
      <c r="AO72" s="384"/>
      <c r="AP72" s="384"/>
      <c r="AQ72" s="384"/>
      <c r="AR72" s="384"/>
      <c r="AS72" s="384"/>
      <c r="AT72" s="384"/>
      <c r="AU72" s="384"/>
      <c r="AV72" s="384"/>
      <c r="AW72" s="384"/>
      <c r="AX72" s="384"/>
      <c r="AY72" s="384"/>
      <c r="AZ72" s="363">
        <f t="shared" si="134"/>
        <v>0</v>
      </c>
      <c r="BA72" s="363">
        <f t="shared" si="135"/>
        <v>0</v>
      </c>
      <c r="BB72" s="363">
        <f t="shared" si="135"/>
        <v>0</v>
      </c>
    </row>
    <row r="73" spans="1:54" ht="15.75" x14ac:dyDescent="0.2">
      <c r="A73" s="366"/>
      <c r="B73" s="361" t="s">
        <v>478</v>
      </c>
      <c r="C73" s="362" t="s">
        <v>479</v>
      </c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4"/>
      <c r="S73" s="384"/>
      <c r="T73" s="384"/>
      <c r="U73" s="384"/>
      <c r="V73" s="384"/>
      <c r="W73" s="384"/>
      <c r="X73" s="384"/>
      <c r="Y73" s="384"/>
      <c r="Z73" s="384"/>
      <c r="AA73" s="384"/>
      <c r="AB73" s="366"/>
      <c r="AC73" s="361" t="s">
        <v>478</v>
      </c>
      <c r="AD73" s="362" t="s">
        <v>479</v>
      </c>
      <c r="AE73" s="384"/>
      <c r="AF73" s="384"/>
      <c r="AG73" s="384"/>
      <c r="AH73" s="384"/>
      <c r="AI73" s="384"/>
      <c r="AJ73" s="384"/>
      <c r="AK73" s="384"/>
      <c r="AL73" s="384"/>
      <c r="AM73" s="384"/>
      <c r="AN73" s="384"/>
      <c r="AO73" s="384"/>
      <c r="AP73" s="384"/>
      <c r="AQ73" s="384"/>
      <c r="AR73" s="384"/>
      <c r="AS73" s="384"/>
      <c r="AT73" s="384"/>
      <c r="AU73" s="384"/>
      <c r="AV73" s="384"/>
      <c r="AW73" s="384"/>
      <c r="AX73" s="384"/>
      <c r="AY73" s="384"/>
      <c r="AZ73" s="363">
        <f t="shared" si="134"/>
        <v>0</v>
      </c>
      <c r="BA73" s="363">
        <f t="shared" si="135"/>
        <v>0</v>
      </c>
      <c r="BB73" s="363">
        <f t="shared" si="135"/>
        <v>0</v>
      </c>
    </row>
    <row r="74" spans="1:54" ht="15.75" x14ac:dyDescent="0.2">
      <c r="A74" s="357"/>
      <c r="B74" s="361" t="s">
        <v>441</v>
      </c>
      <c r="C74" s="362" t="s">
        <v>480</v>
      </c>
      <c r="D74" s="384"/>
      <c r="E74" s="384"/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423"/>
      <c r="AC74" s="361" t="s">
        <v>441</v>
      </c>
      <c r="AD74" s="362" t="s">
        <v>480</v>
      </c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63">
        <f t="shared" si="134"/>
        <v>0</v>
      </c>
      <c r="BA74" s="363">
        <f t="shared" si="135"/>
        <v>0</v>
      </c>
      <c r="BB74" s="363">
        <f t="shared" si="135"/>
        <v>0</v>
      </c>
    </row>
    <row r="75" spans="1:54" ht="15.75" x14ac:dyDescent="0.2">
      <c r="A75" s="357"/>
      <c r="B75" s="361" t="s">
        <v>446</v>
      </c>
      <c r="C75" s="362" t="s">
        <v>481</v>
      </c>
      <c r="D75" s="384"/>
      <c r="E75" s="384"/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423"/>
      <c r="AC75" s="361" t="s">
        <v>446</v>
      </c>
      <c r="AD75" s="362" t="s">
        <v>481</v>
      </c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63">
        <f t="shared" si="134"/>
        <v>0</v>
      </c>
      <c r="BA75" s="363">
        <f t="shared" si="135"/>
        <v>0</v>
      </c>
      <c r="BB75" s="363">
        <f t="shared" si="135"/>
        <v>0</v>
      </c>
    </row>
    <row r="76" spans="1:54" ht="15.75" x14ac:dyDescent="0.2">
      <c r="A76" s="357"/>
      <c r="B76" s="361" t="s">
        <v>448</v>
      </c>
      <c r="C76" s="362" t="s">
        <v>482</v>
      </c>
      <c r="D76" s="384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423"/>
      <c r="AC76" s="361" t="s">
        <v>448</v>
      </c>
      <c r="AD76" s="362" t="s">
        <v>482</v>
      </c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63">
        <f t="shared" si="134"/>
        <v>0</v>
      </c>
      <c r="BA76" s="363">
        <f t="shared" si="135"/>
        <v>0</v>
      </c>
      <c r="BB76" s="363">
        <f t="shared" si="135"/>
        <v>0</v>
      </c>
    </row>
    <row r="77" spans="1:54" ht="15.75" x14ac:dyDescent="0.2">
      <c r="A77" s="357"/>
      <c r="B77" s="386" t="s">
        <v>449</v>
      </c>
      <c r="C77" s="362" t="s">
        <v>450</v>
      </c>
      <c r="D77" s="384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R77" s="384"/>
      <c r="S77" s="384">
        <v>13337243</v>
      </c>
      <c r="T77" s="384">
        <v>13337243</v>
      </c>
      <c r="U77" s="384">
        <v>13337243</v>
      </c>
      <c r="V77" s="384"/>
      <c r="W77" s="384"/>
      <c r="X77" s="384"/>
      <c r="Y77" s="384"/>
      <c r="Z77" s="384"/>
      <c r="AA77" s="384"/>
      <c r="AB77" s="423"/>
      <c r="AC77" s="386" t="s">
        <v>449</v>
      </c>
      <c r="AD77" s="362" t="s">
        <v>450</v>
      </c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63">
        <f t="shared" si="134"/>
        <v>13337243</v>
      </c>
      <c r="BA77" s="363">
        <f t="shared" si="135"/>
        <v>13337243</v>
      </c>
      <c r="BB77" s="363">
        <f t="shared" si="135"/>
        <v>13337243</v>
      </c>
    </row>
    <row r="78" spans="1:54" ht="15.75" x14ac:dyDescent="0.2">
      <c r="A78" s="357"/>
      <c r="B78" s="386" t="s">
        <v>483</v>
      </c>
      <c r="C78" s="362" t="s">
        <v>484</v>
      </c>
      <c r="D78" s="384"/>
      <c r="E78" s="384"/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R78" s="384"/>
      <c r="S78" s="384">
        <v>2844800</v>
      </c>
      <c r="T78" s="384">
        <v>2844800</v>
      </c>
      <c r="U78" s="384">
        <v>2844800</v>
      </c>
      <c r="V78" s="384"/>
      <c r="W78" s="384"/>
      <c r="X78" s="384"/>
      <c r="Y78" s="384"/>
      <c r="Z78" s="384"/>
      <c r="AA78" s="384"/>
      <c r="AB78" s="423"/>
      <c r="AC78" s="386" t="s">
        <v>483</v>
      </c>
      <c r="AD78" s="362" t="s">
        <v>484</v>
      </c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63">
        <f t="shared" si="134"/>
        <v>2844800</v>
      </c>
      <c r="BA78" s="363">
        <f t="shared" si="135"/>
        <v>2844800</v>
      </c>
      <c r="BB78" s="363">
        <f t="shared" si="135"/>
        <v>2844800</v>
      </c>
    </row>
    <row r="79" spans="1:54" ht="15.75" x14ac:dyDescent="0.2">
      <c r="A79" s="357"/>
      <c r="B79" s="361" t="s">
        <v>559</v>
      </c>
      <c r="C79" s="362" t="s">
        <v>454</v>
      </c>
      <c r="D79" s="384"/>
      <c r="E79" s="384"/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R79" s="384"/>
      <c r="S79" s="384">
        <v>1820000</v>
      </c>
      <c r="T79" s="384">
        <v>1820000</v>
      </c>
      <c r="U79" s="384">
        <v>1820000</v>
      </c>
      <c r="V79" s="384"/>
      <c r="W79" s="384"/>
      <c r="X79" s="384"/>
      <c r="Y79" s="384"/>
      <c r="Z79" s="384"/>
      <c r="AA79" s="384"/>
      <c r="AB79" s="423"/>
      <c r="AC79" s="361" t="s">
        <v>559</v>
      </c>
      <c r="AD79" s="362" t="s">
        <v>454</v>
      </c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63">
        <f t="shared" si="134"/>
        <v>1820000</v>
      </c>
      <c r="BA79" s="363">
        <f t="shared" si="135"/>
        <v>1820000</v>
      </c>
      <c r="BB79" s="363">
        <f t="shared" si="135"/>
        <v>1820000</v>
      </c>
    </row>
    <row r="80" spans="1:54" ht="15.75" x14ac:dyDescent="0.2">
      <c r="A80" s="357"/>
      <c r="B80" s="361" t="s">
        <v>455</v>
      </c>
      <c r="C80" s="362" t="s">
        <v>456</v>
      </c>
      <c r="D80" s="384"/>
      <c r="E80" s="384"/>
      <c r="F80" s="384"/>
      <c r="G80" s="384"/>
      <c r="H80" s="384"/>
      <c r="I80" s="384"/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423"/>
      <c r="AC80" s="361" t="s">
        <v>455</v>
      </c>
      <c r="AD80" s="362" t="s">
        <v>456</v>
      </c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63">
        <f t="shared" si="134"/>
        <v>0</v>
      </c>
      <c r="BA80" s="363">
        <f t="shared" si="135"/>
        <v>0</v>
      </c>
      <c r="BB80" s="363">
        <f t="shared" si="135"/>
        <v>0</v>
      </c>
    </row>
    <row r="81" spans="1:54" ht="15.75" x14ac:dyDescent="0.2">
      <c r="A81" s="357"/>
      <c r="B81" s="361" t="s">
        <v>485</v>
      </c>
      <c r="C81" s="362" t="s">
        <v>486</v>
      </c>
      <c r="D81" s="384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384"/>
      <c r="T81" s="384"/>
      <c r="U81" s="384"/>
      <c r="V81" s="384"/>
      <c r="W81" s="384"/>
      <c r="X81" s="384"/>
      <c r="Y81" s="384"/>
      <c r="Z81" s="384"/>
      <c r="AA81" s="384"/>
      <c r="AB81" s="423"/>
      <c r="AC81" s="361" t="s">
        <v>485</v>
      </c>
      <c r="AD81" s="362" t="s">
        <v>486</v>
      </c>
      <c r="AE81" s="384"/>
      <c r="AF81" s="384"/>
      <c r="AG81" s="384"/>
      <c r="AH81" s="384"/>
      <c r="AI81" s="384"/>
      <c r="AJ81" s="384"/>
      <c r="AK81" s="384"/>
      <c r="AL81" s="384"/>
      <c r="AM81" s="384"/>
      <c r="AN81" s="384"/>
      <c r="AO81" s="384"/>
      <c r="AP81" s="384"/>
      <c r="AQ81" s="384"/>
      <c r="AR81" s="384"/>
      <c r="AS81" s="384"/>
      <c r="AT81" s="384"/>
      <c r="AU81" s="384"/>
      <c r="AV81" s="384"/>
      <c r="AW81" s="384"/>
      <c r="AX81" s="384"/>
      <c r="AY81" s="384"/>
      <c r="AZ81" s="363">
        <f t="shared" si="134"/>
        <v>0</v>
      </c>
      <c r="BA81" s="363">
        <f t="shared" si="135"/>
        <v>0</v>
      </c>
      <c r="BB81" s="363">
        <f t="shared" si="135"/>
        <v>0</v>
      </c>
    </row>
    <row r="82" spans="1:54" ht="15.75" x14ac:dyDescent="0.2">
      <c r="A82" s="583" t="s">
        <v>544</v>
      </c>
      <c r="B82" s="584"/>
      <c r="C82" s="585"/>
      <c r="D82" s="381">
        <f t="shared" ref="D82:AK82" si="147">SUM(D68:D81)</f>
        <v>0</v>
      </c>
      <c r="E82" s="381">
        <f t="shared" ref="E82" si="148">SUM(E68:E81)</f>
        <v>0</v>
      </c>
      <c r="F82" s="381">
        <f t="shared" ref="F82" si="149">SUM(F68:F81)</f>
        <v>0</v>
      </c>
      <c r="G82" s="381">
        <f t="shared" si="147"/>
        <v>0</v>
      </c>
      <c r="H82" s="381">
        <f t="shared" ref="H82:I82" si="150">SUM(H68:H81)</f>
        <v>0</v>
      </c>
      <c r="I82" s="381">
        <f t="shared" si="150"/>
        <v>0</v>
      </c>
      <c r="J82" s="381">
        <f t="shared" si="147"/>
        <v>0</v>
      </c>
      <c r="K82" s="381">
        <f t="shared" ref="K82:L82" si="151">SUM(K68:K81)</f>
        <v>0</v>
      </c>
      <c r="L82" s="381">
        <f t="shared" si="151"/>
        <v>0</v>
      </c>
      <c r="M82" s="381">
        <f t="shared" si="147"/>
        <v>0</v>
      </c>
      <c r="N82" s="381">
        <f t="shared" ref="N82:O82" si="152">SUM(N68:N81)</f>
        <v>0</v>
      </c>
      <c r="O82" s="381">
        <f t="shared" si="152"/>
        <v>0</v>
      </c>
      <c r="P82" s="381">
        <f t="shared" si="147"/>
        <v>0</v>
      </c>
      <c r="Q82" s="381">
        <f t="shared" ref="Q82:R82" si="153">SUM(Q68:Q81)</f>
        <v>0</v>
      </c>
      <c r="R82" s="381">
        <f t="shared" si="153"/>
        <v>0</v>
      </c>
      <c r="S82" s="381">
        <f>SUM(S68:S81)</f>
        <v>49301727</v>
      </c>
      <c r="T82" s="381">
        <f t="shared" ref="T82" si="154">SUM(T68:T81)</f>
        <v>49301727</v>
      </c>
      <c r="U82" s="381">
        <f>SUM(U68:U81)</f>
        <v>49301727</v>
      </c>
      <c r="V82" s="381">
        <f t="shared" si="147"/>
        <v>0</v>
      </c>
      <c r="W82" s="381">
        <f t="shared" ref="W82:X82" si="155">SUM(W68:W81)</f>
        <v>0</v>
      </c>
      <c r="X82" s="381">
        <f t="shared" si="155"/>
        <v>0</v>
      </c>
      <c r="Y82" s="381">
        <f t="shared" si="147"/>
        <v>0</v>
      </c>
      <c r="Z82" s="381">
        <f t="shared" ref="Z82:AA82" si="156">SUM(Z68:Z81)</f>
        <v>0</v>
      </c>
      <c r="AA82" s="381">
        <f t="shared" si="156"/>
        <v>0</v>
      </c>
      <c r="AB82" s="583" t="s">
        <v>544</v>
      </c>
      <c r="AC82" s="584"/>
      <c r="AD82" s="585"/>
      <c r="AE82" s="381">
        <f t="shared" si="147"/>
        <v>0</v>
      </c>
      <c r="AF82" s="381">
        <f t="shared" ref="AF82:AG82" si="157">SUM(AF68:AF81)</f>
        <v>0</v>
      </c>
      <c r="AG82" s="381">
        <f t="shared" si="157"/>
        <v>0</v>
      </c>
      <c r="AH82" s="381">
        <f t="shared" si="147"/>
        <v>0</v>
      </c>
      <c r="AI82" s="381">
        <f t="shared" ref="AI82:AJ82" si="158">SUM(AI68:AI81)</f>
        <v>0</v>
      </c>
      <c r="AJ82" s="381">
        <f t="shared" si="158"/>
        <v>0</v>
      </c>
      <c r="AK82" s="381">
        <f t="shared" si="147"/>
        <v>0</v>
      </c>
      <c r="AL82" s="381">
        <f t="shared" ref="AL82:AM82" si="159">SUM(AL68:AL81)</f>
        <v>0</v>
      </c>
      <c r="AM82" s="381">
        <f t="shared" si="159"/>
        <v>0</v>
      </c>
      <c r="AN82" s="381">
        <f>SUM(AN80:AN81)</f>
        <v>0</v>
      </c>
      <c r="AO82" s="381">
        <f t="shared" ref="AO82:AP82" si="160">SUM(AO68:AO81)</f>
        <v>0</v>
      </c>
      <c r="AP82" s="381">
        <f t="shared" si="160"/>
        <v>0</v>
      </c>
      <c r="AQ82" s="381">
        <f>SUM(AQ80:AQ81)</f>
        <v>0</v>
      </c>
      <c r="AR82" s="381">
        <f t="shared" ref="AR82:AS82" si="161">SUM(AR68:AR81)</f>
        <v>0</v>
      </c>
      <c r="AS82" s="381">
        <f t="shared" si="161"/>
        <v>0</v>
      </c>
      <c r="AT82" s="381">
        <f>SUM(AT80:AT81)</f>
        <v>0</v>
      </c>
      <c r="AU82" s="381">
        <f t="shared" ref="AU82:AV82" si="162">SUM(AU68:AU81)</f>
        <v>0</v>
      </c>
      <c r="AV82" s="381">
        <f t="shared" si="162"/>
        <v>0</v>
      </c>
      <c r="AW82" s="381">
        <f>SUM(AW68:AW81)</f>
        <v>0</v>
      </c>
      <c r="AX82" s="381">
        <f t="shared" ref="AX82:AY82" si="163">SUM(AX68:AX81)</f>
        <v>4019522</v>
      </c>
      <c r="AY82" s="381">
        <f t="shared" si="163"/>
        <v>4019522</v>
      </c>
      <c r="AZ82" s="381">
        <f t="shared" si="134"/>
        <v>49301727</v>
      </c>
      <c r="BA82" s="381">
        <f t="shared" si="135"/>
        <v>53321249</v>
      </c>
      <c r="BB82" s="381">
        <f t="shared" si="135"/>
        <v>53321249</v>
      </c>
    </row>
    <row r="83" spans="1:54" ht="15.75" x14ac:dyDescent="0.2">
      <c r="A83" s="387"/>
      <c r="B83" s="377" t="s">
        <v>386</v>
      </c>
      <c r="C83" s="378" t="s">
        <v>472</v>
      </c>
      <c r="D83" s="380"/>
      <c r="E83" s="380"/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Q83" s="380"/>
      <c r="R83" s="380"/>
      <c r="S83" s="380"/>
      <c r="T83" s="380"/>
      <c r="U83" s="380"/>
      <c r="V83" s="380"/>
      <c r="W83" s="380"/>
      <c r="X83" s="380"/>
      <c r="Y83" s="380"/>
      <c r="Z83" s="380"/>
      <c r="AA83" s="380"/>
      <c r="AB83" s="424"/>
      <c r="AC83" s="377" t="s">
        <v>386</v>
      </c>
      <c r="AD83" s="378" t="s">
        <v>472</v>
      </c>
      <c r="AE83" s="380"/>
      <c r="AF83" s="380"/>
      <c r="AG83" s="380"/>
      <c r="AH83" s="380"/>
      <c r="AI83" s="380"/>
      <c r="AJ83" s="380"/>
      <c r="AK83" s="380"/>
      <c r="AL83" s="380"/>
      <c r="AM83" s="380"/>
      <c r="AN83" s="380"/>
      <c r="AO83" s="380"/>
      <c r="AP83" s="380"/>
      <c r="AQ83" s="380"/>
      <c r="AR83" s="380"/>
      <c r="AS83" s="380"/>
      <c r="AT83" s="380"/>
      <c r="AU83" s="380"/>
      <c r="AV83" s="380"/>
      <c r="AW83" s="380"/>
      <c r="AX83" s="380">
        <v>5751510</v>
      </c>
      <c r="AY83" s="380">
        <v>5751510</v>
      </c>
      <c r="AZ83" s="363">
        <f t="shared" si="134"/>
        <v>0</v>
      </c>
      <c r="BA83" s="363">
        <f t="shared" si="135"/>
        <v>5751510</v>
      </c>
      <c r="BB83" s="363">
        <f t="shared" si="135"/>
        <v>5751510</v>
      </c>
    </row>
    <row r="84" spans="1:54" ht="15.75" x14ac:dyDescent="0.2">
      <c r="A84" s="387"/>
      <c r="B84" s="377" t="s">
        <v>382</v>
      </c>
      <c r="C84" s="378" t="s">
        <v>383</v>
      </c>
      <c r="D84" s="380"/>
      <c r="E84" s="380"/>
      <c r="F84" s="380"/>
      <c r="G84" s="380"/>
      <c r="H84" s="380"/>
      <c r="I84" s="380"/>
      <c r="J84" s="380"/>
      <c r="K84" s="380"/>
      <c r="L84" s="380"/>
      <c r="M84" s="380"/>
      <c r="N84" s="380"/>
      <c r="O84" s="380"/>
      <c r="P84" s="380"/>
      <c r="Q84" s="380"/>
      <c r="R84" s="380"/>
      <c r="S84" s="380">
        <v>300000</v>
      </c>
      <c r="T84" s="380">
        <v>300000</v>
      </c>
      <c r="U84" s="380">
        <v>300000</v>
      </c>
      <c r="V84" s="380"/>
      <c r="W84" s="380"/>
      <c r="X84" s="380"/>
      <c r="Y84" s="380"/>
      <c r="Z84" s="380"/>
      <c r="AA84" s="380"/>
      <c r="AB84" s="424"/>
      <c r="AC84" s="377" t="s">
        <v>382</v>
      </c>
      <c r="AD84" s="378" t="s">
        <v>383</v>
      </c>
      <c r="AE84" s="380"/>
      <c r="AF84" s="380"/>
      <c r="AG84" s="380"/>
      <c r="AH84" s="380"/>
      <c r="AI84" s="380"/>
      <c r="AJ84" s="380"/>
      <c r="AK84" s="380"/>
      <c r="AL84" s="380"/>
      <c r="AM84" s="380"/>
      <c r="AN84" s="380"/>
      <c r="AO84" s="380"/>
      <c r="AP84" s="380"/>
      <c r="AQ84" s="380"/>
      <c r="AR84" s="380"/>
      <c r="AS84" s="380"/>
      <c r="AT84" s="380"/>
      <c r="AU84" s="380"/>
      <c r="AV84" s="380"/>
      <c r="AW84" s="380"/>
      <c r="AX84" s="380"/>
      <c r="AY84" s="380"/>
      <c r="AZ84" s="363">
        <f t="shared" si="134"/>
        <v>300000</v>
      </c>
      <c r="BA84" s="363">
        <f t="shared" si="135"/>
        <v>300000</v>
      </c>
      <c r="BB84" s="363">
        <f t="shared" si="135"/>
        <v>300000</v>
      </c>
    </row>
    <row r="85" spans="1:54" ht="15.75" x14ac:dyDescent="0.2">
      <c r="A85" s="387"/>
      <c r="B85" s="377" t="s">
        <v>436</v>
      </c>
      <c r="C85" s="378" t="s">
        <v>437</v>
      </c>
      <c r="D85" s="380"/>
      <c r="E85" s="380"/>
      <c r="F85" s="380"/>
      <c r="G85" s="380"/>
      <c r="H85" s="380"/>
      <c r="I85" s="380"/>
      <c r="J85" s="380"/>
      <c r="K85" s="380"/>
      <c r="L85" s="380"/>
      <c r="M85" s="380"/>
      <c r="N85" s="380"/>
      <c r="O85" s="380"/>
      <c r="P85" s="380"/>
      <c r="Q85" s="380"/>
      <c r="R85" s="380"/>
      <c r="S85" s="380"/>
      <c r="T85" s="380"/>
      <c r="U85" s="380"/>
      <c r="V85" s="380"/>
      <c r="W85" s="380"/>
      <c r="X85" s="380"/>
      <c r="Y85" s="380"/>
      <c r="Z85" s="380"/>
      <c r="AA85" s="380"/>
      <c r="AB85" s="424"/>
      <c r="AC85" s="377" t="s">
        <v>436</v>
      </c>
      <c r="AD85" s="378" t="s">
        <v>437</v>
      </c>
      <c r="AE85" s="380"/>
      <c r="AF85" s="380"/>
      <c r="AG85" s="380"/>
      <c r="AH85" s="380"/>
      <c r="AI85" s="380"/>
      <c r="AJ85" s="380"/>
      <c r="AK85" s="380"/>
      <c r="AL85" s="380"/>
      <c r="AM85" s="380"/>
      <c r="AN85" s="380"/>
      <c r="AO85" s="380"/>
      <c r="AP85" s="380"/>
      <c r="AQ85" s="380"/>
      <c r="AR85" s="380"/>
      <c r="AS85" s="380"/>
      <c r="AT85" s="380"/>
      <c r="AU85" s="380"/>
      <c r="AV85" s="380"/>
      <c r="AW85" s="380"/>
      <c r="AX85" s="380"/>
      <c r="AY85" s="380"/>
      <c r="AZ85" s="363">
        <f t="shared" si="134"/>
        <v>0</v>
      </c>
      <c r="BA85" s="363">
        <f t="shared" si="135"/>
        <v>0</v>
      </c>
      <c r="BB85" s="363">
        <f t="shared" si="135"/>
        <v>0</v>
      </c>
    </row>
    <row r="86" spans="1:54" ht="15.75" x14ac:dyDescent="0.2">
      <c r="A86" s="387"/>
      <c r="B86" s="377" t="s">
        <v>478</v>
      </c>
      <c r="C86" s="378" t="s">
        <v>488</v>
      </c>
      <c r="D86" s="380"/>
      <c r="E86" s="380"/>
      <c r="F86" s="380"/>
      <c r="G86" s="380"/>
      <c r="H86" s="380"/>
      <c r="I86" s="380"/>
      <c r="J86" s="380"/>
      <c r="K86" s="380">
        <v>3030000</v>
      </c>
      <c r="L86" s="380">
        <v>3030000</v>
      </c>
      <c r="M86" s="380"/>
      <c r="N86" s="380"/>
      <c r="O86" s="380"/>
      <c r="P86" s="380"/>
      <c r="Q86" s="380"/>
      <c r="R86" s="380"/>
      <c r="S86" s="380"/>
      <c r="T86" s="380"/>
      <c r="U86" s="380"/>
      <c r="V86" s="380"/>
      <c r="W86" s="380"/>
      <c r="X86" s="380"/>
      <c r="Y86" s="380"/>
      <c r="Z86" s="380"/>
      <c r="AA86" s="380"/>
      <c r="AB86" s="424"/>
      <c r="AC86" s="377" t="s">
        <v>478</v>
      </c>
      <c r="AD86" s="378" t="s">
        <v>488</v>
      </c>
      <c r="AE86" s="380"/>
      <c r="AF86" s="380"/>
      <c r="AG86" s="380"/>
      <c r="AH86" s="380"/>
      <c r="AI86" s="380"/>
      <c r="AJ86" s="380"/>
      <c r="AK86" s="380"/>
      <c r="AL86" s="380"/>
      <c r="AM86" s="380"/>
      <c r="AN86" s="380"/>
      <c r="AO86" s="380"/>
      <c r="AP86" s="380"/>
      <c r="AQ86" s="380"/>
      <c r="AR86" s="380"/>
      <c r="AS86" s="380"/>
      <c r="AT86" s="380"/>
      <c r="AU86" s="380"/>
      <c r="AV86" s="380"/>
      <c r="AW86" s="380"/>
      <c r="AX86" s="380"/>
      <c r="AY86" s="380"/>
      <c r="AZ86" s="363">
        <f t="shared" si="134"/>
        <v>0</v>
      </c>
      <c r="BA86" s="363">
        <f t="shared" si="135"/>
        <v>3030000</v>
      </c>
      <c r="BB86" s="363">
        <f t="shared" si="135"/>
        <v>3030000</v>
      </c>
    </row>
    <row r="87" spans="1:54" ht="15.75" x14ac:dyDescent="0.2">
      <c r="A87" s="387"/>
      <c r="B87" s="377" t="s">
        <v>441</v>
      </c>
      <c r="C87" s="378" t="s">
        <v>489</v>
      </c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0"/>
      <c r="Q87" s="380"/>
      <c r="R87" s="380"/>
      <c r="S87" s="380">
        <v>5000000</v>
      </c>
      <c r="T87" s="380">
        <v>5000000</v>
      </c>
      <c r="U87" s="380">
        <v>5000000</v>
      </c>
      <c r="V87" s="380"/>
      <c r="W87" s="380"/>
      <c r="X87" s="380"/>
      <c r="Y87" s="380"/>
      <c r="Z87" s="380"/>
      <c r="AA87" s="380"/>
      <c r="AB87" s="424"/>
      <c r="AC87" s="377" t="s">
        <v>441</v>
      </c>
      <c r="AD87" s="378" t="s">
        <v>489</v>
      </c>
      <c r="AE87" s="380"/>
      <c r="AF87" s="380"/>
      <c r="AG87" s="380"/>
      <c r="AH87" s="380"/>
      <c r="AI87" s="380"/>
      <c r="AJ87" s="380"/>
      <c r="AK87" s="380"/>
      <c r="AL87" s="380"/>
      <c r="AM87" s="380"/>
      <c r="AN87" s="380"/>
      <c r="AO87" s="380"/>
      <c r="AP87" s="380"/>
      <c r="AQ87" s="380"/>
      <c r="AR87" s="380"/>
      <c r="AS87" s="380"/>
      <c r="AT87" s="380"/>
      <c r="AU87" s="380"/>
      <c r="AV87" s="380"/>
      <c r="AW87" s="380"/>
      <c r="AX87" s="380"/>
      <c r="AY87" s="380"/>
      <c r="AZ87" s="363">
        <f t="shared" si="134"/>
        <v>5000000</v>
      </c>
      <c r="BA87" s="363">
        <f t="shared" si="135"/>
        <v>5000000</v>
      </c>
      <c r="BB87" s="363">
        <f t="shared" si="135"/>
        <v>5000000</v>
      </c>
    </row>
    <row r="88" spans="1:54" ht="15.75" x14ac:dyDescent="0.2">
      <c r="A88" s="583" t="s">
        <v>545</v>
      </c>
      <c r="B88" s="584"/>
      <c r="C88" s="585"/>
      <c r="D88" s="381">
        <f t="shared" ref="D88:R88" si="164">SUM(D83:D87)</f>
        <v>0</v>
      </c>
      <c r="E88" s="381">
        <f t="shared" si="164"/>
        <v>0</v>
      </c>
      <c r="F88" s="381">
        <f t="shared" ref="F88" si="165">SUM(F83:F87)</f>
        <v>0</v>
      </c>
      <c r="G88" s="381">
        <f t="shared" si="164"/>
        <v>0</v>
      </c>
      <c r="H88" s="381">
        <f t="shared" si="164"/>
        <v>0</v>
      </c>
      <c r="I88" s="381">
        <f t="shared" si="164"/>
        <v>0</v>
      </c>
      <c r="J88" s="381">
        <f t="shared" si="164"/>
        <v>0</v>
      </c>
      <c r="K88" s="381">
        <f t="shared" si="164"/>
        <v>3030000</v>
      </c>
      <c r="L88" s="381">
        <f t="shared" si="164"/>
        <v>3030000</v>
      </c>
      <c r="M88" s="381">
        <f t="shared" si="164"/>
        <v>0</v>
      </c>
      <c r="N88" s="381">
        <f t="shared" si="164"/>
        <v>0</v>
      </c>
      <c r="O88" s="381">
        <f t="shared" si="164"/>
        <v>0</v>
      </c>
      <c r="P88" s="381">
        <f t="shared" si="164"/>
        <v>0</v>
      </c>
      <c r="Q88" s="381">
        <f t="shared" si="164"/>
        <v>0</v>
      </c>
      <c r="R88" s="381">
        <f t="shared" si="164"/>
        <v>0</v>
      </c>
      <c r="S88" s="381">
        <v>5300000</v>
      </c>
      <c r="T88" s="381">
        <f>SUM(T83:T87)</f>
        <v>5300000</v>
      </c>
      <c r="U88" s="381">
        <f t="shared" ref="U88" si="166">SUM(U83:U87)</f>
        <v>5300000</v>
      </c>
      <c r="V88" s="381">
        <f>SUM(V83:V87)</f>
        <v>0</v>
      </c>
      <c r="W88" s="381">
        <f>SUM(W83:W87)</f>
        <v>0</v>
      </c>
      <c r="X88" s="381">
        <f t="shared" ref="X88" si="167">SUM(X83:X87)</f>
        <v>0</v>
      </c>
      <c r="Y88" s="381">
        <f>SUM(Y83:Y87)</f>
        <v>0</v>
      </c>
      <c r="Z88" s="381">
        <f>SUM(Z83:Z87)</f>
        <v>0</v>
      </c>
      <c r="AA88" s="381">
        <f t="shared" ref="AA88" si="168">SUM(AA83:AA87)</f>
        <v>0</v>
      </c>
      <c r="AB88" s="583" t="s">
        <v>545</v>
      </c>
      <c r="AC88" s="584"/>
      <c r="AD88" s="585"/>
      <c r="AE88" s="381">
        <f t="shared" ref="AE88:AW88" si="169">SUM(AE83:AE87)</f>
        <v>0</v>
      </c>
      <c r="AF88" s="381">
        <f>SUM(AF83:AF87)</f>
        <v>0</v>
      </c>
      <c r="AG88" s="381">
        <f t="shared" ref="AG88" si="170">SUM(AG83:AG87)</f>
        <v>0</v>
      </c>
      <c r="AH88" s="381">
        <f t="shared" si="169"/>
        <v>0</v>
      </c>
      <c r="AI88" s="381">
        <f>SUM(AI83:AI87)</f>
        <v>0</v>
      </c>
      <c r="AJ88" s="381">
        <f t="shared" ref="AJ88" si="171">SUM(AJ83:AJ87)</f>
        <v>0</v>
      </c>
      <c r="AK88" s="381">
        <f t="shared" si="169"/>
        <v>0</v>
      </c>
      <c r="AL88" s="381">
        <f>SUM(AL83:AL87)</f>
        <v>0</v>
      </c>
      <c r="AM88" s="381">
        <f t="shared" ref="AM88" si="172">SUM(AM83:AM87)</f>
        <v>0</v>
      </c>
      <c r="AN88" s="381">
        <f t="shared" si="169"/>
        <v>0</v>
      </c>
      <c r="AO88" s="381">
        <f>SUM(AO83:AO87)</f>
        <v>0</v>
      </c>
      <c r="AP88" s="381">
        <f t="shared" ref="AP88" si="173">SUM(AP83:AP87)</f>
        <v>0</v>
      </c>
      <c r="AQ88" s="381">
        <f t="shared" si="169"/>
        <v>0</v>
      </c>
      <c r="AR88" s="381">
        <f>SUM(AR83:AR87)</f>
        <v>0</v>
      </c>
      <c r="AS88" s="381">
        <f t="shared" ref="AS88" si="174">SUM(AS83:AS87)</f>
        <v>0</v>
      </c>
      <c r="AT88" s="381">
        <f t="shared" si="169"/>
        <v>0</v>
      </c>
      <c r="AU88" s="381">
        <f>SUM(AU83:AU87)</f>
        <v>0</v>
      </c>
      <c r="AV88" s="381">
        <f t="shared" ref="AV88" si="175">SUM(AV83:AV87)</f>
        <v>0</v>
      </c>
      <c r="AW88" s="381">
        <f t="shared" si="169"/>
        <v>0</v>
      </c>
      <c r="AX88" s="381">
        <f>SUM(AX83:AX87)</f>
        <v>5751510</v>
      </c>
      <c r="AY88" s="381">
        <f t="shared" ref="AY88" si="176">SUM(AY83:AY87)</f>
        <v>5751510</v>
      </c>
      <c r="AZ88" s="381">
        <f t="shared" si="134"/>
        <v>5300000</v>
      </c>
      <c r="BA88" s="381">
        <f t="shared" si="135"/>
        <v>14081510</v>
      </c>
      <c r="BB88" s="381">
        <f t="shared" si="135"/>
        <v>14081510</v>
      </c>
    </row>
    <row r="89" spans="1:54" ht="15.75" x14ac:dyDescent="0.2">
      <c r="A89" s="586" t="s">
        <v>490</v>
      </c>
      <c r="B89" s="587"/>
      <c r="C89" s="588"/>
      <c r="D89" s="388">
        <f t="shared" ref="D89:Y89" si="177">SUM(D61+D66+D82+D88)</f>
        <v>332390615</v>
      </c>
      <c r="E89" s="388">
        <f t="shared" ref="E89" si="178">SUM(E61+E66+E82+E88)</f>
        <v>336907612</v>
      </c>
      <c r="F89" s="388">
        <f t="shared" ref="F89" si="179">SUM(F61+F66+F82+F88)</f>
        <v>346331042</v>
      </c>
      <c r="G89" s="388">
        <f t="shared" si="177"/>
        <v>0</v>
      </c>
      <c r="H89" s="388">
        <f t="shared" ref="H89:I89" si="180">SUM(H61+H66+H82+H88)</f>
        <v>11760358</v>
      </c>
      <c r="I89" s="388">
        <f t="shared" si="180"/>
        <v>11760358</v>
      </c>
      <c r="J89" s="388">
        <f t="shared" si="177"/>
        <v>17849779</v>
      </c>
      <c r="K89" s="388">
        <f t="shared" ref="K89:L89" si="181">SUM(K61+K66+K82+K88)</f>
        <v>55592988</v>
      </c>
      <c r="L89" s="388">
        <f t="shared" si="181"/>
        <v>55752988</v>
      </c>
      <c r="M89" s="388">
        <f t="shared" si="177"/>
        <v>0</v>
      </c>
      <c r="N89" s="388">
        <f t="shared" ref="N89:O89" si="182">SUM(N61+N66+N82+N88)</f>
        <v>0</v>
      </c>
      <c r="O89" s="388">
        <f t="shared" si="182"/>
        <v>0</v>
      </c>
      <c r="P89" s="388">
        <f t="shared" si="177"/>
        <v>410000000</v>
      </c>
      <c r="Q89" s="388">
        <f t="shared" ref="Q89:R89" si="183">SUM(Q61+Q66+Q82+Q88)</f>
        <v>410000000</v>
      </c>
      <c r="R89" s="388">
        <f t="shared" si="183"/>
        <v>410000000</v>
      </c>
      <c r="S89" s="388">
        <f t="shared" si="177"/>
        <v>129671855</v>
      </c>
      <c r="T89" s="388">
        <f t="shared" ref="T89:U89" si="184">SUM(T61+T66+T82+T88)</f>
        <v>141337535</v>
      </c>
      <c r="U89" s="388">
        <f t="shared" si="184"/>
        <v>141337535</v>
      </c>
      <c r="V89" s="388">
        <f t="shared" si="177"/>
        <v>570000</v>
      </c>
      <c r="W89" s="388">
        <f t="shared" ref="W89:X89" si="185">SUM(W61+W66+W82+W88)</f>
        <v>570000</v>
      </c>
      <c r="X89" s="388">
        <f t="shared" si="185"/>
        <v>570000</v>
      </c>
      <c r="Y89" s="388">
        <f t="shared" si="177"/>
        <v>10000</v>
      </c>
      <c r="Z89" s="388">
        <f t="shared" ref="Z89:AA89" si="186">SUM(Z61+Z66+Z82+Z88)</f>
        <v>5011000</v>
      </c>
      <c r="AA89" s="388">
        <f t="shared" si="186"/>
        <v>5011000</v>
      </c>
      <c r="AB89" s="589" t="s">
        <v>490</v>
      </c>
      <c r="AC89" s="590"/>
      <c r="AD89" s="591"/>
      <c r="AE89" s="388">
        <f t="shared" ref="AE89:AY89" si="187">SUM(AE61+AE66+AE82+AE88)</f>
        <v>5000000</v>
      </c>
      <c r="AF89" s="388">
        <f t="shared" si="187"/>
        <v>7572520</v>
      </c>
      <c r="AG89" s="388">
        <f t="shared" si="187"/>
        <v>7572520</v>
      </c>
      <c r="AH89" s="388">
        <f t="shared" si="187"/>
        <v>880000</v>
      </c>
      <c r="AI89" s="388">
        <f t="shared" si="187"/>
        <v>880000</v>
      </c>
      <c r="AJ89" s="388">
        <f t="shared" si="187"/>
        <v>880000</v>
      </c>
      <c r="AK89" s="388">
        <f t="shared" si="187"/>
        <v>509844</v>
      </c>
      <c r="AL89" s="388">
        <f t="shared" si="187"/>
        <v>816025</v>
      </c>
      <c r="AM89" s="388">
        <f t="shared" si="187"/>
        <v>816025</v>
      </c>
      <c r="AN89" s="388">
        <f t="shared" si="187"/>
        <v>0</v>
      </c>
      <c r="AO89" s="388">
        <f t="shared" si="187"/>
        <v>0</v>
      </c>
      <c r="AP89" s="388">
        <f t="shared" si="187"/>
        <v>0</v>
      </c>
      <c r="AQ89" s="388">
        <f t="shared" si="187"/>
        <v>0</v>
      </c>
      <c r="AR89" s="388">
        <f t="shared" si="187"/>
        <v>0</v>
      </c>
      <c r="AS89" s="388">
        <f t="shared" si="187"/>
        <v>0</v>
      </c>
      <c r="AT89" s="388">
        <f t="shared" si="187"/>
        <v>180000000</v>
      </c>
      <c r="AU89" s="388">
        <f t="shared" si="187"/>
        <v>320000000</v>
      </c>
      <c r="AV89" s="388">
        <f t="shared" si="187"/>
        <v>320000000</v>
      </c>
      <c r="AW89" s="388">
        <f t="shared" si="187"/>
        <v>51522907</v>
      </c>
      <c r="AX89" s="388">
        <f t="shared" si="187"/>
        <v>64784046</v>
      </c>
      <c r="AY89" s="388">
        <f t="shared" si="187"/>
        <v>64784046</v>
      </c>
      <c r="AZ89" s="388">
        <f t="shared" si="134"/>
        <v>1128405000</v>
      </c>
      <c r="BA89" s="388">
        <f t="shared" si="135"/>
        <v>1355232084</v>
      </c>
      <c r="BB89" s="388">
        <f t="shared" si="135"/>
        <v>1364815514</v>
      </c>
    </row>
  </sheetData>
  <mergeCells count="36">
    <mergeCell ref="AE1:AG2"/>
    <mergeCell ref="AH2:AJ2"/>
    <mergeCell ref="AK2:AM2"/>
    <mergeCell ref="AH1:AM1"/>
    <mergeCell ref="AN1:AY1"/>
    <mergeCell ref="AZ1:BB2"/>
    <mergeCell ref="AN2:AP2"/>
    <mergeCell ref="AQ2:AS2"/>
    <mergeCell ref="AT2:AV2"/>
    <mergeCell ref="AW2:AY2"/>
    <mergeCell ref="AB66:AD66"/>
    <mergeCell ref="AB1:AB2"/>
    <mergeCell ref="AC1:AC2"/>
    <mergeCell ref="AD1:AD2"/>
    <mergeCell ref="A1:A2"/>
    <mergeCell ref="B1:B2"/>
    <mergeCell ref="C1:C2"/>
    <mergeCell ref="D1:L1"/>
    <mergeCell ref="D2:F2"/>
    <mergeCell ref="J2:L2"/>
    <mergeCell ref="G2:I2"/>
    <mergeCell ref="M1:O2"/>
    <mergeCell ref="P1:R2"/>
    <mergeCell ref="A61:C61"/>
    <mergeCell ref="AB61:AD61"/>
    <mergeCell ref="S1:U2"/>
    <mergeCell ref="V1:AA1"/>
    <mergeCell ref="V2:X2"/>
    <mergeCell ref="Y2:AA2"/>
    <mergeCell ref="A82:C82"/>
    <mergeCell ref="A66:C66"/>
    <mergeCell ref="AB82:AD82"/>
    <mergeCell ref="A88:C88"/>
    <mergeCell ref="AB88:AD88"/>
    <mergeCell ref="A89:C89"/>
    <mergeCell ref="AB89:AD89"/>
  </mergeCells>
  <pageMargins left="0.70866141732283472" right="0.70866141732283472" top="0.74803149606299213" bottom="0.74803149606299213" header="0.31496062992125984" footer="0.31496062992125984"/>
  <pageSetup paperSize="8" scale="46" orientation="landscape" r:id="rId1"/>
  <headerFooter>
    <oddHeader xml:space="preserve">&amp;C&amp;"Arial CE,Félkövér"22/2017. (IX.15.) számú költségvetési rendelethez
ZALAKAROS VÁROS ÖNKORMÁNYZATA ÉS KÖLTSÉGVETÉSI SZERVEI 
2017. ÉVI BEVÉTELEI
 &amp;R&amp;P.oldal
&amp;A
1000.-Ft-ban
</oddHeader>
  </headerFooter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H83"/>
  <sheetViews>
    <sheetView view="pageBreakPreview" topLeftCell="AJ1" zoomScale="75" zoomScaleNormal="75" zoomScaleSheetLayoutView="75" workbookViewId="0">
      <selection activeCell="AW97" sqref="AW97"/>
    </sheetView>
  </sheetViews>
  <sheetFormatPr defaultRowHeight="12.75" x14ac:dyDescent="0.2"/>
  <cols>
    <col min="1" max="1" width="11.140625" style="295" customWidth="1"/>
    <col min="2" max="2" width="50.7109375" style="295" customWidth="1"/>
    <col min="3" max="3" width="6.85546875" style="295" customWidth="1"/>
    <col min="4" max="4" width="7.85546875" style="295" customWidth="1"/>
    <col min="5" max="5" width="14.42578125" style="295" bestFit="1" customWidth="1"/>
    <col min="6" max="7" width="15.85546875" style="295" customWidth="1"/>
    <col min="8" max="8" width="13.140625" style="295" bestFit="1" customWidth="1"/>
    <col min="9" max="10" width="15.28515625" style="295" customWidth="1"/>
    <col min="11" max="11" width="14.42578125" style="295" bestFit="1" customWidth="1"/>
    <col min="12" max="13" width="17" style="295" customWidth="1"/>
    <col min="14" max="14" width="12.85546875" style="295" bestFit="1" customWidth="1"/>
    <col min="15" max="16" width="14" style="295" customWidth="1"/>
    <col min="17" max="17" width="8.85546875" style="295" customWidth="1"/>
    <col min="18" max="18" width="13.140625" style="295" bestFit="1" customWidth="1"/>
    <col min="19" max="19" width="13.140625" style="295" customWidth="1"/>
    <col min="20" max="20" width="13.140625" style="295" bestFit="1" customWidth="1"/>
    <col min="21" max="21" width="17.42578125" style="295" customWidth="1"/>
    <col min="22" max="22" width="16.7109375" style="295" customWidth="1"/>
    <col min="23" max="23" width="12.85546875" style="295" bestFit="1" customWidth="1"/>
    <col min="24" max="24" width="14.140625" style="295" customWidth="1"/>
    <col min="25" max="25" width="12.5703125" style="295" customWidth="1"/>
    <col min="26" max="26" width="13.140625" style="295" bestFit="1" customWidth="1"/>
    <col min="27" max="28" width="15.42578125" style="295" customWidth="1"/>
    <col min="29" max="29" width="14.42578125" style="295" bestFit="1" customWidth="1"/>
    <col min="30" max="30" width="16.42578125" style="295" customWidth="1"/>
    <col min="31" max="31" width="16" style="295" customWidth="1"/>
    <col min="32" max="32" width="9.42578125" style="295" customWidth="1"/>
    <col min="33" max="33" width="50" style="295" customWidth="1"/>
    <col min="34" max="34" width="13.140625" style="295" bestFit="1" customWidth="1"/>
    <col min="35" max="36" width="14" style="295" customWidth="1"/>
    <col min="37" max="37" width="13.140625" style="295" bestFit="1" customWidth="1"/>
    <col min="38" max="39" width="14.7109375" style="295" customWidth="1"/>
    <col min="40" max="42" width="10.5703125" style="295" customWidth="1"/>
    <col min="43" max="43" width="12.85546875" style="295" bestFit="1" customWidth="1"/>
    <col min="44" max="45" width="13.5703125" style="295" customWidth="1"/>
    <col min="46" max="46" width="12.85546875" style="295" bestFit="1" customWidth="1"/>
    <col min="47" max="48" width="13.140625" style="295" customWidth="1"/>
    <col min="49" max="49" width="13.140625" style="295" bestFit="1" customWidth="1"/>
    <col min="50" max="51" width="16.85546875" style="295" customWidth="1"/>
    <col min="52" max="52" width="13.140625" style="295" bestFit="1" customWidth="1"/>
    <col min="53" max="54" width="14.5703125" style="295" customWidth="1"/>
    <col min="55" max="55" width="9" style="295" customWidth="1"/>
    <col min="56" max="57" width="15.140625" style="295" customWidth="1"/>
    <col min="58" max="58" width="16.5703125" style="295" bestFit="1" customWidth="1"/>
    <col min="59" max="59" width="17.7109375" style="295" customWidth="1"/>
    <col min="60" max="60" width="18.28515625" style="295" customWidth="1"/>
    <col min="61" max="289" width="9.140625" style="295"/>
    <col min="290" max="290" width="11.140625" style="295" customWidth="1"/>
    <col min="291" max="291" width="50.7109375" style="295" customWidth="1"/>
    <col min="292" max="292" width="6.85546875" style="295" customWidth="1"/>
    <col min="293" max="293" width="7.85546875" style="295" customWidth="1"/>
    <col min="294" max="294" width="15.85546875" style="295" customWidth="1"/>
    <col min="295" max="295" width="15.28515625" style="295" customWidth="1"/>
    <col min="296" max="296" width="17" style="295" customWidth="1"/>
    <col min="297" max="297" width="14" style="295" customWidth="1"/>
    <col min="298" max="298" width="12.28515625" style="295" customWidth="1"/>
    <col min="299" max="299" width="17.42578125" style="295" customWidth="1"/>
    <col min="300" max="300" width="14.140625" style="295" customWidth="1"/>
    <col min="301" max="301" width="15.42578125" style="295" customWidth="1"/>
    <col min="302" max="303" width="9.42578125" style="295" customWidth="1"/>
    <col min="304" max="304" width="50" style="295" customWidth="1"/>
    <col min="305" max="305" width="14" style="295" customWidth="1"/>
    <col min="306" max="306" width="11" style="295" customWidth="1"/>
    <col min="307" max="307" width="10.5703125" style="295" customWidth="1"/>
    <col min="308" max="308" width="13.5703125" style="295" customWidth="1"/>
    <col min="309" max="309" width="10.5703125" style="295" customWidth="1"/>
    <col min="310" max="310" width="13.140625" style="295" customWidth="1"/>
    <col min="311" max="311" width="15.5703125" style="295" customWidth="1"/>
    <col min="312" max="312" width="14.5703125" style="295" customWidth="1"/>
    <col min="313" max="313" width="9" style="295" customWidth="1"/>
    <col min="314" max="314" width="17.7109375" style="295" customWidth="1"/>
    <col min="315" max="545" width="9.140625" style="295"/>
    <col min="546" max="546" width="11.140625" style="295" customWidth="1"/>
    <col min="547" max="547" width="50.7109375" style="295" customWidth="1"/>
    <col min="548" max="548" width="6.85546875" style="295" customWidth="1"/>
    <col min="549" max="549" width="7.85546875" style="295" customWidth="1"/>
    <col min="550" max="550" width="15.85546875" style="295" customWidth="1"/>
    <col min="551" max="551" width="15.28515625" style="295" customWidth="1"/>
    <col min="552" max="552" width="17" style="295" customWidth="1"/>
    <col min="553" max="553" width="14" style="295" customWidth="1"/>
    <col min="554" max="554" width="12.28515625" style="295" customWidth="1"/>
    <col min="555" max="555" width="17.42578125" style="295" customWidth="1"/>
    <col min="556" max="556" width="14.140625" style="295" customWidth="1"/>
    <col min="557" max="557" width="15.42578125" style="295" customWidth="1"/>
    <col min="558" max="559" width="9.42578125" style="295" customWidth="1"/>
    <col min="560" max="560" width="50" style="295" customWidth="1"/>
    <col min="561" max="561" width="14" style="295" customWidth="1"/>
    <col min="562" max="562" width="11" style="295" customWidth="1"/>
    <col min="563" max="563" width="10.5703125" style="295" customWidth="1"/>
    <col min="564" max="564" width="13.5703125" style="295" customWidth="1"/>
    <col min="565" max="565" width="10.5703125" style="295" customWidth="1"/>
    <col min="566" max="566" width="13.140625" style="295" customWidth="1"/>
    <col min="567" max="567" width="15.5703125" style="295" customWidth="1"/>
    <col min="568" max="568" width="14.5703125" style="295" customWidth="1"/>
    <col min="569" max="569" width="9" style="295" customWidth="1"/>
    <col min="570" max="570" width="17.7109375" style="295" customWidth="1"/>
    <col min="571" max="801" width="9.140625" style="295"/>
    <col min="802" max="802" width="11.140625" style="295" customWidth="1"/>
    <col min="803" max="803" width="50.7109375" style="295" customWidth="1"/>
    <col min="804" max="804" width="6.85546875" style="295" customWidth="1"/>
    <col min="805" max="805" width="7.85546875" style="295" customWidth="1"/>
    <col min="806" max="806" width="15.85546875" style="295" customWidth="1"/>
    <col min="807" max="807" width="15.28515625" style="295" customWidth="1"/>
    <col min="808" max="808" width="17" style="295" customWidth="1"/>
    <col min="809" max="809" width="14" style="295" customWidth="1"/>
    <col min="810" max="810" width="12.28515625" style="295" customWidth="1"/>
    <col min="811" max="811" width="17.42578125" style="295" customWidth="1"/>
    <col min="812" max="812" width="14.140625" style="295" customWidth="1"/>
    <col min="813" max="813" width="15.42578125" style="295" customWidth="1"/>
    <col min="814" max="815" width="9.42578125" style="295" customWidth="1"/>
    <col min="816" max="816" width="50" style="295" customWidth="1"/>
    <col min="817" max="817" width="14" style="295" customWidth="1"/>
    <col min="818" max="818" width="11" style="295" customWidth="1"/>
    <col min="819" max="819" width="10.5703125" style="295" customWidth="1"/>
    <col min="820" max="820" width="13.5703125" style="295" customWidth="1"/>
    <col min="821" max="821" width="10.5703125" style="295" customWidth="1"/>
    <col min="822" max="822" width="13.140625" style="295" customWidth="1"/>
    <col min="823" max="823" width="15.5703125" style="295" customWidth="1"/>
    <col min="824" max="824" width="14.5703125" style="295" customWidth="1"/>
    <col min="825" max="825" width="9" style="295" customWidth="1"/>
    <col min="826" max="826" width="17.7109375" style="295" customWidth="1"/>
    <col min="827" max="1057" width="9.140625" style="295"/>
    <col min="1058" max="1058" width="11.140625" style="295" customWidth="1"/>
    <col min="1059" max="1059" width="50.7109375" style="295" customWidth="1"/>
    <col min="1060" max="1060" width="6.85546875" style="295" customWidth="1"/>
    <col min="1061" max="1061" width="7.85546875" style="295" customWidth="1"/>
    <col min="1062" max="1062" width="15.85546875" style="295" customWidth="1"/>
    <col min="1063" max="1063" width="15.28515625" style="295" customWidth="1"/>
    <col min="1064" max="1064" width="17" style="295" customWidth="1"/>
    <col min="1065" max="1065" width="14" style="295" customWidth="1"/>
    <col min="1066" max="1066" width="12.28515625" style="295" customWidth="1"/>
    <col min="1067" max="1067" width="17.42578125" style="295" customWidth="1"/>
    <col min="1068" max="1068" width="14.140625" style="295" customWidth="1"/>
    <col min="1069" max="1069" width="15.42578125" style="295" customWidth="1"/>
    <col min="1070" max="1071" width="9.42578125" style="295" customWidth="1"/>
    <col min="1072" max="1072" width="50" style="295" customWidth="1"/>
    <col min="1073" max="1073" width="14" style="295" customWidth="1"/>
    <col min="1074" max="1074" width="11" style="295" customWidth="1"/>
    <col min="1075" max="1075" width="10.5703125" style="295" customWidth="1"/>
    <col min="1076" max="1076" width="13.5703125" style="295" customWidth="1"/>
    <col min="1077" max="1077" width="10.5703125" style="295" customWidth="1"/>
    <col min="1078" max="1078" width="13.140625" style="295" customWidth="1"/>
    <col min="1079" max="1079" width="15.5703125" style="295" customWidth="1"/>
    <col min="1080" max="1080" width="14.5703125" style="295" customWidth="1"/>
    <col min="1081" max="1081" width="9" style="295" customWidth="1"/>
    <col min="1082" max="1082" width="17.7109375" style="295" customWidth="1"/>
    <col min="1083" max="1313" width="9.140625" style="295"/>
    <col min="1314" max="1314" width="11.140625" style="295" customWidth="1"/>
    <col min="1315" max="1315" width="50.7109375" style="295" customWidth="1"/>
    <col min="1316" max="1316" width="6.85546875" style="295" customWidth="1"/>
    <col min="1317" max="1317" width="7.85546875" style="295" customWidth="1"/>
    <col min="1318" max="1318" width="15.85546875" style="295" customWidth="1"/>
    <col min="1319" max="1319" width="15.28515625" style="295" customWidth="1"/>
    <col min="1320" max="1320" width="17" style="295" customWidth="1"/>
    <col min="1321" max="1321" width="14" style="295" customWidth="1"/>
    <col min="1322" max="1322" width="12.28515625" style="295" customWidth="1"/>
    <col min="1323" max="1323" width="17.42578125" style="295" customWidth="1"/>
    <col min="1324" max="1324" width="14.140625" style="295" customWidth="1"/>
    <col min="1325" max="1325" width="15.42578125" style="295" customWidth="1"/>
    <col min="1326" max="1327" width="9.42578125" style="295" customWidth="1"/>
    <col min="1328" max="1328" width="50" style="295" customWidth="1"/>
    <col min="1329" max="1329" width="14" style="295" customWidth="1"/>
    <col min="1330" max="1330" width="11" style="295" customWidth="1"/>
    <col min="1331" max="1331" width="10.5703125" style="295" customWidth="1"/>
    <col min="1332" max="1332" width="13.5703125" style="295" customWidth="1"/>
    <col min="1333" max="1333" width="10.5703125" style="295" customWidth="1"/>
    <col min="1334" max="1334" width="13.140625" style="295" customWidth="1"/>
    <col min="1335" max="1335" width="15.5703125" style="295" customWidth="1"/>
    <col min="1336" max="1336" width="14.5703125" style="295" customWidth="1"/>
    <col min="1337" max="1337" width="9" style="295" customWidth="1"/>
    <col min="1338" max="1338" width="17.7109375" style="295" customWidth="1"/>
    <col min="1339" max="1569" width="9.140625" style="295"/>
    <col min="1570" max="1570" width="11.140625" style="295" customWidth="1"/>
    <col min="1571" max="1571" width="50.7109375" style="295" customWidth="1"/>
    <col min="1572" max="1572" width="6.85546875" style="295" customWidth="1"/>
    <col min="1573" max="1573" width="7.85546875" style="295" customWidth="1"/>
    <col min="1574" max="1574" width="15.85546875" style="295" customWidth="1"/>
    <col min="1575" max="1575" width="15.28515625" style="295" customWidth="1"/>
    <col min="1576" max="1576" width="17" style="295" customWidth="1"/>
    <col min="1577" max="1577" width="14" style="295" customWidth="1"/>
    <col min="1578" max="1578" width="12.28515625" style="295" customWidth="1"/>
    <col min="1579" max="1579" width="17.42578125" style="295" customWidth="1"/>
    <col min="1580" max="1580" width="14.140625" style="295" customWidth="1"/>
    <col min="1581" max="1581" width="15.42578125" style="295" customWidth="1"/>
    <col min="1582" max="1583" width="9.42578125" style="295" customWidth="1"/>
    <col min="1584" max="1584" width="50" style="295" customWidth="1"/>
    <col min="1585" max="1585" width="14" style="295" customWidth="1"/>
    <col min="1586" max="1586" width="11" style="295" customWidth="1"/>
    <col min="1587" max="1587" width="10.5703125" style="295" customWidth="1"/>
    <col min="1588" max="1588" width="13.5703125" style="295" customWidth="1"/>
    <col min="1589" max="1589" width="10.5703125" style="295" customWidth="1"/>
    <col min="1590" max="1590" width="13.140625" style="295" customWidth="1"/>
    <col min="1591" max="1591" width="15.5703125" style="295" customWidth="1"/>
    <col min="1592" max="1592" width="14.5703125" style="295" customWidth="1"/>
    <col min="1593" max="1593" width="9" style="295" customWidth="1"/>
    <col min="1594" max="1594" width="17.7109375" style="295" customWidth="1"/>
    <col min="1595" max="1825" width="9.140625" style="295"/>
    <col min="1826" max="1826" width="11.140625" style="295" customWidth="1"/>
    <col min="1827" max="1827" width="50.7109375" style="295" customWidth="1"/>
    <col min="1828" max="1828" width="6.85546875" style="295" customWidth="1"/>
    <col min="1829" max="1829" width="7.85546875" style="295" customWidth="1"/>
    <col min="1830" max="1830" width="15.85546875" style="295" customWidth="1"/>
    <col min="1831" max="1831" width="15.28515625" style="295" customWidth="1"/>
    <col min="1832" max="1832" width="17" style="295" customWidth="1"/>
    <col min="1833" max="1833" width="14" style="295" customWidth="1"/>
    <col min="1834" max="1834" width="12.28515625" style="295" customWidth="1"/>
    <col min="1835" max="1835" width="17.42578125" style="295" customWidth="1"/>
    <col min="1836" max="1836" width="14.140625" style="295" customWidth="1"/>
    <col min="1837" max="1837" width="15.42578125" style="295" customWidth="1"/>
    <col min="1838" max="1839" width="9.42578125" style="295" customWidth="1"/>
    <col min="1840" max="1840" width="50" style="295" customWidth="1"/>
    <col min="1841" max="1841" width="14" style="295" customWidth="1"/>
    <col min="1842" max="1842" width="11" style="295" customWidth="1"/>
    <col min="1843" max="1843" width="10.5703125" style="295" customWidth="1"/>
    <col min="1844" max="1844" width="13.5703125" style="295" customWidth="1"/>
    <col min="1845" max="1845" width="10.5703125" style="295" customWidth="1"/>
    <col min="1846" max="1846" width="13.140625" style="295" customWidth="1"/>
    <col min="1847" max="1847" width="15.5703125" style="295" customWidth="1"/>
    <col min="1848" max="1848" width="14.5703125" style="295" customWidth="1"/>
    <col min="1849" max="1849" width="9" style="295" customWidth="1"/>
    <col min="1850" max="1850" width="17.7109375" style="295" customWidth="1"/>
    <col min="1851" max="2081" width="9.140625" style="295"/>
    <col min="2082" max="2082" width="11.140625" style="295" customWidth="1"/>
    <col min="2083" max="2083" width="50.7109375" style="295" customWidth="1"/>
    <col min="2084" max="2084" width="6.85546875" style="295" customWidth="1"/>
    <col min="2085" max="2085" width="7.85546875" style="295" customWidth="1"/>
    <col min="2086" max="2086" width="15.85546875" style="295" customWidth="1"/>
    <col min="2087" max="2087" width="15.28515625" style="295" customWidth="1"/>
    <col min="2088" max="2088" width="17" style="295" customWidth="1"/>
    <col min="2089" max="2089" width="14" style="295" customWidth="1"/>
    <col min="2090" max="2090" width="12.28515625" style="295" customWidth="1"/>
    <col min="2091" max="2091" width="17.42578125" style="295" customWidth="1"/>
    <col min="2092" max="2092" width="14.140625" style="295" customWidth="1"/>
    <col min="2093" max="2093" width="15.42578125" style="295" customWidth="1"/>
    <col min="2094" max="2095" width="9.42578125" style="295" customWidth="1"/>
    <col min="2096" max="2096" width="50" style="295" customWidth="1"/>
    <col min="2097" max="2097" width="14" style="295" customWidth="1"/>
    <col min="2098" max="2098" width="11" style="295" customWidth="1"/>
    <col min="2099" max="2099" width="10.5703125" style="295" customWidth="1"/>
    <col min="2100" max="2100" width="13.5703125" style="295" customWidth="1"/>
    <col min="2101" max="2101" width="10.5703125" style="295" customWidth="1"/>
    <col min="2102" max="2102" width="13.140625" style="295" customWidth="1"/>
    <col min="2103" max="2103" width="15.5703125" style="295" customWidth="1"/>
    <col min="2104" max="2104" width="14.5703125" style="295" customWidth="1"/>
    <col min="2105" max="2105" width="9" style="295" customWidth="1"/>
    <col min="2106" max="2106" width="17.7109375" style="295" customWidth="1"/>
    <col min="2107" max="2337" width="9.140625" style="295"/>
    <col min="2338" max="2338" width="11.140625" style="295" customWidth="1"/>
    <col min="2339" max="2339" width="50.7109375" style="295" customWidth="1"/>
    <col min="2340" max="2340" width="6.85546875" style="295" customWidth="1"/>
    <col min="2341" max="2341" width="7.85546875" style="295" customWidth="1"/>
    <col min="2342" max="2342" width="15.85546875" style="295" customWidth="1"/>
    <col min="2343" max="2343" width="15.28515625" style="295" customWidth="1"/>
    <col min="2344" max="2344" width="17" style="295" customWidth="1"/>
    <col min="2345" max="2345" width="14" style="295" customWidth="1"/>
    <col min="2346" max="2346" width="12.28515625" style="295" customWidth="1"/>
    <col min="2347" max="2347" width="17.42578125" style="295" customWidth="1"/>
    <col min="2348" max="2348" width="14.140625" style="295" customWidth="1"/>
    <col min="2349" max="2349" width="15.42578125" style="295" customWidth="1"/>
    <col min="2350" max="2351" width="9.42578125" style="295" customWidth="1"/>
    <col min="2352" max="2352" width="50" style="295" customWidth="1"/>
    <col min="2353" max="2353" width="14" style="295" customWidth="1"/>
    <col min="2354" max="2354" width="11" style="295" customWidth="1"/>
    <col min="2355" max="2355" width="10.5703125" style="295" customWidth="1"/>
    <col min="2356" max="2356" width="13.5703125" style="295" customWidth="1"/>
    <col min="2357" max="2357" width="10.5703125" style="295" customWidth="1"/>
    <col min="2358" max="2358" width="13.140625" style="295" customWidth="1"/>
    <col min="2359" max="2359" width="15.5703125" style="295" customWidth="1"/>
    <col min="2360" max="2360" width="14.5703125" style="295" customWidth="1"/>
    <col min="2361" max="2361" width="9" style="295" customWidth="1"/>
    <col min="2362" max="2362" width="17.7109375" style="295" customWidth="1"/>
    <col min="2363" max="2593" width="9.140625" style="295"/>
    <col min="2594" max="2594" width="11.140625" style="295" customWidth="1"/>
    <col min="2595" max="2595" width="50.7109375" style="295" customWidth="1"/>
    <col min="2596" max="2596" width="6.85546875" style="295" customWidth="1"/>
    <col min="2597" max="2597" width="7.85546875" style="295" customWidth="1"/>
    <col min="2598" max="2598" width="15.85546875" style="295" customWidth="1"/>
    <col min="2599" max="2599" width="15.28515625" style="295" customWidth="1"/>
    <col min="2600" max="2600" width="17" style="295" customWidth="1"/>
    <col min="2601" max="2601" width="14" style="295" customWidth="1"/>
    <col min="2602" max="2602" width="12.28515625" style="295" customWidth="1"/>
    <col min="2603" max="2603" width="17.42578125" style="295" customWidth="1"/>
    <col min="2604" max="2604" width="14.140625" style="295" customWidth="1"/>
    <col min="2605" max="2605" width="15.42578125" style="295" customWidth="1"/>
    <col min="2606" max="2607" width="9.42578125" style="295" customWidth="1"/>
    <col min="2608" max="2608" width="50" style="295" customWidth="1"/>
    <col min="2609" max="2609" width="14" style="295" customWidth="1"/>
    <col min="2610" max="2610" width="11" style="295" customWidth="1"/>
    <col min="2611" max="2611" width="10.5703125" style="295" customWidth="1"/>
    <col min="2612" max="2612" width="13.5703125" style="295" customWidth="1"/>
    <col min="2613" max="2613" width="10.5703125" style="295" customWidth="1"/>
    <col min="2614" max="2614" width="13.140625" style="295" customWidth="1"/>
    <col min="2615" max="2615" width="15.5703125" style="295" customWidth="1"/>
    <col min="2616" max="2616" width="14.5703125" style="295" customWidth="1"/>
    <col min="2617" max="2617" width="9" style="295" customWidth="1"/>
    <col min="2618" max="2618" width="17.7109375" style="295" customWidth="1"/>
    <col min="2619" max="2849" width="9.140625" style="295"/>
    <col min="2850" max="2850" width="11.140625" style="295" customWidth="1"/>
    <col min="2851" max="2851" width="50.7109375" style="295" customWidth="1"/>
    <col min="2852" max="2852" width="6.85546875" style="295" customWidth="1"/>
    <col min="2853" max="2853" width="7.85546875" style="295" customWidth="1"/>
    <col min="2854" max="2854" width="15.85546875" style="295" customWidth="1"/>
    <col min="2855" max="2855" width="15.28515625" style="295" customWidth="1"/>
    <col min="2856" max="2856" width="17" style="295" customWidth="1"/>
    <col min="2857" max="2857" width="14" style="295" customWidth="1"/>
    <col min="2858" max="2858" width="12.28515625" style="295" customWidth="1"/>
    <col min="2859" max="2859" width="17.42578125" style="295" customWidth="1"/>
    <col min="2860" max="2860" width="14.140625" style="295" customWidth="1"/>
    <col min="2861" max="2861" width="15.42578125" style="295" customWidth="1"/>
    <col min="2862" max="2863" width="9.42578125" style="295" customWidth="1"/>
    <col min="2864" max="2864" width="50" style="295" customWidth="1"/>
    <col min="2865" max="2865" width="14" style="295" customWidth="1"/>
    <col min="2866" max="2866" width="11" style="295" customWidth="1"/>
    <col min="2867" max="2867" width="10.5703125" style="295" customWidth="1"/>
    <col min="2868" max="2868" width="13.5703125" style="295" customWidth="1"/>
    <col min="2869" max="2869" width="10.5703125" style="295" customWidth="1"/>
    <col min="2870" max="2870" width="13.140625" style="295" customWidth="1"/>
    <col min="2871" max="2871" width="15.5703125" style="295" customWidth="1"/>
    <col min="2872" max="2872" width="14.5703125" style="295" customWidth="1"/>
    <col min="2873" max="2873" width="9" style="295" customWidth="1"/>
    <col min="2874" max="2874" width="17.7109375" style="295" customWidth="1"/>
    <col min="2875" max="3105" width="9.140625" style="295"/>
    <col min="3106" max="3106" width="11.140625" style="295" customWidth="1"/>
    <col min="3107" max="3107" width="50.7109375" style="295" customWidth="1"/>
    <col min="3108" max="3108" width="6.85546875" style="295" customWidth="1"/>
    <col min="3109" max="3109" width="7.85546875" style="295" customWidth="1"/>
    <col min="3110" max="3110" width="15.85546875" style="295" customWidth="1"/>
    <col min="3111" max="3111" width="15.28515625" style="295" customWidth="1"/>
    <col min="3112" max="3112" width="17" style="295" customWidth="1"/>
    <col min="3113" max="3113" width="14" style="295" customWidth="1"/>
    <col min="3114" max="3114" width="12.28515625" style="295" customWidth="1"/>
    <col min="3115" max="3115" width="17.42578125" style="295" customWidth="1"/>
    <col min="3116" max="3116" width="14.140625" style="295" customWidth="1"/>
    <col min="3117" max="3117" width="15.42578125" style="295" customWidth="1"/>
    <col min="3118" max="3119" width="9.42578125" style="295" customWidth="1"/>
    <col min="3120" max="3120" width="50" style="295" customWidth="1"/>
    <col min="3121" max="3121" width="14" style="295" customWidth="1"/>
    <col min="3122" max="3122" width="11" style="295" customWidth="1"/>
    <col min="3123" max="3123" width="10.5703125" style="295" customWidth="1"/>
    <col min="3124" max="3124" width="13.5703125" style="295" customWidth="1"/>
    <col min="3125" max="3125" width="10.5703125" style="295" customWidth="1"/>
    <col min="3126" max="3126" width="13.140625" style="295" customWidth="1"/>
    <col min="3127" max="3127" width="15.5703125" style="295" customWidth="1"/>
    <col min="3128" max="3128" width="14.5703125" style="295" customWidth="1"/>
    <col min="3129" max="3129" width="9" style="295" customWidth="1"/>
    <col min="3130" max="3130" width="17.7109375" style="295" customWidth="1"/>
    <col min="3131" max="3361" width="9.140625" style="295"/>
    <col min="3362" max="3362" width="11.140625" style="295" customWidth="1"/>
    <col min="3363" max="3363" width="50.7109375" style="295" customWidth="1"/>
    <col min="3364" max="3364" width="6.85546875" style="295" customWidth="1"/>
    <col min="3365" max="3365" width="7.85546875" style="295" customWidth="1"/>
    <col min="3366" max="3366" width="15.85546875" style="295" customWidth="1"/>
    <col min="3367" max="3367" width="15.28515625" style="295" customWidth="1"/>
    <col min="3368" max="3368" width="17" style="295" customWidth="1"/>
    <col min="3369" max="3369" width="14" style="295" customWidth="1"/>
    <col min="3370" max="3370" width="12.28515625" style="295" customWidth="1"/>
    <col min="3371" max="3371" width="17.42578125" style="295" customWidth="1"/>
    <col min="3372" max="3372" width="14.140625" style="295" customWidth="1"/>
    <col min="3373" max="3373" width="15.42578125" style="295" customWidth="1"/>
    <col min="3374" max="3375" width="9.42578125" style="295" customWidth="1"/>
    <col min="3376" max="3376" width="50" style="295" customWidth="1"/>
    <col min="3377" max="3377" width="14" style="295" customWidth="1"/>
    <col min="3378" max="3378" width="11" style="295" customWidth="1"/>
    <col min="3379" max="3379" width="10.5703125" style="295" customWidth="1"/>
    <col min="3380" max="3380" width="13.5703125" style="295" customWidth="1"/>
    <col min="3381" max="3381" width="10.5703125" style="295" customWidth="1"/>
    <col min="3382" max="3382" width="13.140625" style="295" customWidth="1"/>
    <col min="3383" max="3383" width="15.5703125" style="295" customWidth="1"/>
    <col min="3384" max="3384" width="14.5703125" style="295" customWidth="1"/>
    <col min="3385" max="3385" width="9" style="295" customWidth="1"/>
    <col min="3386" max="3386" width="17.7109375" style="295" customWidth="1"/>
    <col min="3387" max="3617" width="9.140625" style="295"/>
    <col min="3618" max="3618" width="11.140625" style="295" customWidth="1"/>
    <col min="3619" max="3619" width="50.7109375" style="295" customWidth="1"/>
    <col min="3620" max="3620" width="6.85546875" style="295" customWidth="1"/>
    <col min="3621" max="3621" width="7.85546875" style="295" customWidth="1"/>
    <col min="3622" max="3622" width="15.85546875" style="295" customWidth="1"/>
    <col min="3623" max="3623" width="15.28515625" style="295" customWidth="1"/>
    <col min="3624" max="3624" width="17" style="295" customWidth="1"/>
    <col min="3625" max="3625" width="14" style="295" customWidth="1"/>
    <col min="3626" max="3626" width="12.28515625" style="295" customWidth="1"/>
    <col min="3627" max="3627" width="17.42578125" style="295" customWidth="1"/>
    <col min="3628" max="3628" width="14.140625" style="295" customWidth="1"/>
    <col min="3629" max="3629" width="15.42578125" style="295" customWidth="1"/>
    <col min="3630" max="3631" width="9.42578125" style="295" customWidth="1"/>
    <col min="3632" max="3632" width="50" style="295" customWidth="1"/>
    <col min="3633" max="3633" width="14" style="295" customWidth="1"/>
    <col min="3634" max="3634" width="11" style="295" customWidth="1"/>
    <col min="3635" max="3635" width="10.5703125" style="295" customWidth="1"/>
    <col min="3636" max="3636" width="13.5703125" style="295" customWidth="1"/>
    <col min="3637" max="3637" width="10.5703125" style="295" customWidth="1"/>
    <col min="3638" max="3638" width="13.140625" style="295" customWidth="1"/>
    <col min="3639" max="3639" width="15.5703125" style="295" customWidth="1"/>
    <col min="3640" max="3640" width="14.5703125" style="295" customWidth="1"/>
    <col min="3641" max="3641" width="9" style="295" customWidth="1"/>
    <col min="3642" max="3642" width="17.7109375" style="295" customWidth="1"/>
    <col min="3643" max="3873" width="9.140625" style="295"/>
    <col min="3874" max="3874" width="11.140625" style="295" customWidth="1"/>
    <col min="3875" max="3875" width="50.7109375" style="295" customWidth="1"/>
    <col min="3876" max="3876" width="6.85546875" style="295" customWidth="1"/>
    <col min="3877" max="3877" width="7.85546875" style="295" customWidth="1"/>
    <col min="3878" max="3878" width="15.85546875" style="295" customWidth="1"/>
    <col min="3879" max="3879" width="15.28515625" style="295" customWidth="1"/>
    <col min="3880" max="3880" width="17" style="295" customWidth="1"/>
    <col min="3881" max="3881" width="14" style="295" customWidth="1"/>
    <col min="3882" max="3882" width="12.28515625" style="295" customWidth="1"/>
    <col min="3883" max="3883" width="17.42578125" style="295" customWidth="1"/>
    <col min="3884" max="3884" width="14.140625" style="295" customWidth="1"/>
    <col min="3885" max="3885" width="15.42578125" style="295" customWidth="1"/>
    <col min="3886" max="3887" width="9.42578125" style="295" customWidth="1"/>
    <col min="3888" max="3888" width="50" style="295" customWidth="1"/>
    <col min="3889" max="3889" width="14" style="295" customWidth="1"/>
    <col min="3890" max="3890" width="11" style="295" customWidth="1"/>
    <col min="3891" max="3891" width="10.5703125" style="295" customWidth="1"/>
    <col min="3892" max="3892" width="13.5703125" style="295" customWidth="1"/>
    <col min="3893" max="3893" width="10.5703125" style="295" customWidth="1"/>
    <col min="3894" max="3894" width="13.140625" style="295" customWidth="1"/>
    <col min="3895" max="3895" width="15.5703125" style="295" customWidth="1"/>
    <col min="3896" max="3896" width="14.5703125" style="295" customWidth="1"/>
    <col min="3897" max="3897" width="9" style="295" customWidth="1"/>
    <col min="3898" max="3898" width="17.7109375" style="295" customWidth="1"/>
    <col min="3899" max="4129" width="9.140625" style="295"/>
    <col min="4130" max="4130" width="11.140625" style="295" customWidth="1"/>
    <col min="4131" max="4131" width="50.7109375" style="295" customWidth="1"/>
    <col min="4132" max="4132" width="6.85546875" style="295" customWidth="1"/>
    <col min="4133" max="4133" width="7.85546875" style="295" customWidth="1"/>
    <col min="4134" max="4134" width="15.85546875" style="295" customWidth="1"/>
    <col min="4135" max="4135" width="15.28515625" style="295" customWidth="1"/>
    <col min="4136" max="4136" width="17" style="295" customWidth="1"/>
    <col min="4137" max="4137" width="14" style="295" customWidth="1"/>
    <col min="4138" max="4138" width="12.28515625" style="295" customWidth="1"/>
    <col min="4139" max="4139" width="17.42578125" style="295" customWidth="1"/>
    <col min="4140" max="4140" width="14.140625" style="295" customWidth="1"/>
    <col min="4141" max="4141" width="15.42578125" style="295" customWidth="1"/>
    <col min="4142" max="4143" width="9.42578125" style="295" customWidth="1"/>
    <col min="4144" max="4144" width="50" style="295" customWidth="1"/>
    <col min="4145" max="4145" width="14" style="295" customWidth="1"/>
    <col min="4146" max="4146" width="11" style="295" customWidth="1"/>
    <col min="4147" max="4147" width="10.5703125" style="295" customWidth="1"/>
    <col min="4148" max="4148" width="13.5703125" style="295" customWidth="1"/>
    <col min="4149" max="4149" width="10.5703125" style="295" customWidth="1"/>
    <col min="4150" max="4150" width="13.140625" style="295" customWidth="1"/>
    <col min="4151" max="4151" width="15.5703125" style="295" customWidth="1"/>
    <col min="4152" max="4152" width="14.5703125" style="295" customWidth="1"/>
    <col min="4153" max="4153" width="9" style="295" customWidth="1"/>
    <col min="4154" max="4154" width="17.7109375" style="295" customWidth="1"/>
    <col min="4155" max="4385" width="9.140625" style="295"/>
    <col min="4386" max="4386" width="11.140625" style="295" customWidth="1"/>
    <col min="4387" max="4387" width="50.7109375" style="295" customWidth="1"/>
    <col min="4388" max="4388" width="6.85546875" style="295" customWidth="1"/>
    <col min="4389" max="4389" width="7.85546875" style="295" customWidth="1"/>
    <col min="4390" max="4390" width="15.85546875" style="295" customWidth="1"/>
    <col min="4391" max="4391" width="15.28515625" style="295" customWidth="1"/>
    <col min="4392" max="4392" width="17" style="295" customWidth="1"/>
    <col min="4393" max="4393" width="14" style="295" customWidth="1"/>
    <col min="4394" max="4394" width="12.28515625" style="295" customWidth="1"/>
    <col min="4395" max="4395" width="17.42578125" style="295" customWidth="1"/>
    <col min="4396" max="4396" width="14.140625" style="295" customWidth="1"/>
    <col min="4397" max="4397" width="15.42578125" style="295" customWidth="1"/>
    <col min="4398" max="4399" width="9.42578125" style="295" customWidth="1"/>
    <col min="4400" max="4400" width="50" style="295" customWidth="1"/>
    <col min="4401" max="4401" width="14" style="295" customWidth="1"/>
    <col min="4402" max="4402" width="11" style="295" customWidth="1"/>
    <col min="4403" max="4403" width="10.5703125" style="295" customWidth="1"/>
    <col min="4404" max="4404" width="13.5703125" style="295" customWidth="1"/>
    <col min="4405" max="4405" width="10.5703125" style="295" customWidth="1"/>
    <col min="4406" max="4406" width="13.140625" style="295" customWidth="1"/>
    <col min="4407" max="4407" width="15.5703125" style="295" customWidth="1"/>
    <col min="4408" max="4408" width="14.5703125" style="295" customWidth="1"/>
    <col min="4409" max="4409" width="9" style="295" customWidth="1"/>
    <col min="4410" max="4410" width="17.7109375" style="295" customWidth="1"/>
    <col min="4411" max="4641" width="9.140625" style="295"/>
    <col min="4642" max="4642" width="11.140625" style="295" customWidth="1"/>
    <col min="4643" max="4643" width="50.7109375" style="295" customWidth="1"/>
    <col min="4644" max="4644" width="6.85546875" style="295" customWidth="1"/>
    <col min="4645" max="4645" width="7.85546875" style="295" customWidth="1"/>
    <col min="4646" max="4646" width="15.85546875" style="295" customWidth="1"/>
    <col min="4647" max="4647" width="15.28515625" style="295" customWidth="1"/>
    <col min="4648" max="4648" width="17" style="295" customWidth="1"/>
    <col min="4649" max="4649" width="14" style="295" customWidth="1"/>
    <col min="4650" max="4650" width="12.28515625" style="295" customWidth="1"/>
    <col min="4651" max="4651" width="17.42578125" style="295" customWidth="1"/>
    <col min="4652" max="4652" width="14.140625" style="295" customWidth="1"/>
    <col min="4653" max="4653" width="15.42578125" style="295" customWidth="1"/>
    <col min="4654" max="4655" width="9.42578125" style="295" customWidth="1"/>
    <col min="4656" max="4656" width="50" style="295" customWidth="1"/>
    <col min="4657" max="4657" width="14" style="295" customWidth="1"/>
    <col min="4658" max="4658" width="11" style="295" customWidth="1"/>
    <col min="4659" max="4659" width="10.5703125" style="295" customWidth="1"/>
    <col min="4660" max="4660" width="13.5703125" style="295" customWidth="1"/>
    <col min="4661" max="4661" width="10.5703125" style="295" customWidth="1"/>
    <col min="4662" max="4662" width="13.140625" style="295" customWidth="1"/>
    <col min="4663" max="4663" width="15.5703125" style="295" customWidth="1"/>
    <col min="4664" max="4664" width="14.5703125" style="295" customWidth="1"/>
    <col min="4665" max="4665" width="9" style="295" customWidth="1"/>
    <col min="4666" max="4666" width="17.7109375" style="295" customWidth="1"/>
    <col min="4667" max="4897" width="9.140625" style="295"/>
    <col min="4898" max="4898" width="11.140625" style="295" customWidth="1"/>
    <col min="4899" max="4899" width="50.7109375" style="295" customWidth="1"/>
    <col min="4900" max="4900" width="6.85546875" style="295" customWidth="1"/>
    <col min="4901" max="4901" width="7.85546875" style="295" customWidth="1"/>
    <col min="4902" max="4902" width="15.85546875" style="295" customWidth="1"/>
    <col min="4903" max="4903" width="15.28515625" style="295" customWidth="1"/>
    <col min="4904" max="4904" width="17" style="295" customWidth="1"/>
    <col min="4905" max="4905" width="14" style="295" customWidth="1"/>
    <col min="4906" max="4906" width="12.28515625" style="295" customWidth="1"/>
    <col min="4907" max="4907" width="17.42578125" style="295" customWidth="1"/>
    <col min="4908" max="4908" width="14.140625" style="295" customWidth="1"/>
    <col min="4909" max="4909" width="15.42578125" style="295" customWidth="1"/>
    <col min="4910" max="4911" width="9.42578125" style="295" customWidth="1"/>
    <col min="4912" max="4912" width="50" style="295" customWidth="1"/>
    <col min="4913" max="4913" width="14" style="295" customWidth="1"/>
    <col min="4914" max="4914" width="11" style="295" customWidth="1"/>
    <col min="4915" max="4915" width="10.5703125" style="295" customWidth="1"/>
    <col min="4916" max="4916" width="13.5703125" style="295" customWidth="1"/>
    <col min="4917" max="4917" width="10.5703125" style="295" customWidth="1"/>
    <col min="4918" max="4918" width="13.140625" style="295" customWidth="1"/>
    <col min="4919" max="4919" width="15.5703125" style="295" customWidth="1"/>
    <col min="4920" max="4920" width="14.5703125" style="295" customWidth="1"/>
    <col min="4921" max="4921" width="9" style="295" customWidth="1"/>
    <col min="4922" max="4922" width="17.7109375" style="295" customWidth="1"/>
    <col min="4923" max="5153" width="9.140625" style="295"/>
    <col min="5154" max="5154" width="11.140625" style="295" customWidth="1"/>
    <col min="5155" max="5155" width="50.7109375" style="295" customWidth="1"/>
    <col min="5156" max="5156" width="6.85546875" style="295" customWidth="1"/>
    <col min="5157" max="5157" width="7.85546875" style="295" customWidth="1"/>
    <col min="5158" max="5158" width="15.85546875" style="295" customWidth="1"/>
    <col min="5159" max="5159" width="15.28515625" style="295" customWidth="1"/>
    <col min="5160" max="5160" width="17" style="295" customWidth="1"/>
    <col min="5161" max="5161" width="14" style="295" customWidth="1"/>
    <col min="5162" max="5162" width="12.28515625" style="295" customWidth="1"/>
    <col min="5163" max="5163" width="17.42578125" style="295" customWidth="1"/>
    <col min="5164" max="5164" width="14.140625" style="295" customWidth="1"/>
    <col min="5165" max="5165" width="15.42578125" style="295" customWidth="1"/>
    <col min="5166" max="5167" width="9.42578125" style="295" customWidth="1"/>
    <col min="5168" max="5168" width="50" style="295" customWidth="1"/>
    <col min="5169" max="5169" width="14" style="295" customWidth="1"/>
    <col min="5170" max="5170" width="11" style="295" customWidth="1"/>
    <col min="5171" max="5171" width="10.5703125" style="295" customWidth="1"/>
    <col min="5172" max="5172" width="13.5703125" style="295" customWidth="1"/>
    <col min="5173" max="5173" width="10.5703125" style="295" customWidth="1"/>
    <col min="5174" max="5174" width="13.140625" style="295" customWidth="1"/>
    <col min="5175" max="5175" width="15.5703125" style="295" customWidth="1"/>
    <col min="5176" max="5176" width="14.5703125" style="295" customWidth="1"/>
    <col min="5177" max="5177" width="9" style="295" customWidth="1"/>
    <col min="5178" max="5178" width="17.7109375" style="295" customWidth="1"/>
    <col min="5179" max="5409" width="9.140625" style="295"/>
    <col min="5410" max="5410" width="11.140625" style="295" customWidth="1"/>
    <col min="5411" max="5411" width="50.7109375" style="295" customWidth="1"/>
    <col min="5412" max="5412" width="6.85546875" style="295" customWidth="1"/>
    <col min="5413" max="5413" width="7.85546875" style="295" customWidth="1"/>
    <col min="5414" max="5414" width="15.85546875" style="295" customWidth="1"/>
    <col min="5415" max="5415" width="15.28515625" style="295" customWidth="1"/>
    <col min="5416" max="5416" width="17" style="295" customWidth="1"/>
    <col min="5417" max="5417" width="14" style="295" customWidth="1"/>
    <col min="5418" max="5418" width="12.28515625" style="295" customWidth="1"/>
    <col min="5419" max="5419" width="17.42578125" style="295" customWidth="1"/>
    <col min="5420" max="5420" width="14.140625" style="295" customWidth="1"/>
    <col min="5421" max="5421" width="15.42578125" style="295" customWidth="1"/>
    <col min="5422" max="5423" width="9.42578125" style="295" customWidth="1"/>
    <col min="5424" max="5424" width="50" style="295" customWidth="1"/>
    <col min="5425" max="5425" width="14" style="295" customWidth="1"/>
    <col min="5426" max="5426" width="11" style="295" customWidth="1"/>
    <col min="5427" max="5427" width="10.5703125" style="295" customWidth="1"/>
    <col min="5428" max="5428" width="13.5703125" style="295" customWidth="1"/>
    <col min="5429" max="5429" width="10.5703125" style="295" customWidth="1"/>
    <col min="5430" max="5430" width="13.140625" style="295" customWidth="1"/>
    <col min="5431" max="5431" width="15.5703125" style="295" customWidth="1"/>
    <col min="5432" max="5432" width="14.5703125" style="295" customWidth="1"/>
    <col min="5433" max="5433" width="9" style="295" customWidth="1"/>
    <col min="5434" max="5434" width="17.7109375" style="295" customWidth="1"/>
    <col min="5435" max="5665" width="9.140625" style="295"/>
    <col min="5666" max="5666" width="11.140625" style="295" customWidth="1"/>
    <col min="5667" max="5667" width="50.7109375" style="295" customWidth="1"/>
    <col min="5668" max="5668" width="6.85546875" style="295" customWidth="1"/>
    <col min="5669" max="5669" width="7.85546875" style="295" customWidth="1"/>
    <col min="5670" max="5670" width="15.85546875" style="295" customWidth="1"/>
    <col min="5671" max="5671" width="15.28515625" style="295" customWidth="1"/>
    <col min="5672" max="5672" width="17" style="295" customWidth="1"/>
    <col min="5673" max="5673" width="14" style="295" customWidth="1"/>
    <col min="5674" max="5674" width="12.28515625" style="295" customWidth="1"/>
    <col min="5675" max="5675" width="17.42578125" style="295" customWidth="1"/>
    <col min="5676" max="5676" width="14.140625" style="295" customWidth="1"/>
    <col min="5677" max="5677" width="15.42578125" style="295" customWidth="1"/>
    <col min="5678" max="5679" width="9.42578125" style="295" customWidth="1"/>
    <col min="5680" max="5680" width="50" style="295" customWidth="1"/>
    <col min="5681" max="5681" width="14" style="295" customWidth="1"/>
    <col min="5682" max="5682" width="11" style="295" customWidth="1"/>
    <col min="5683" max="5683" width="10.5703125" style="295" customWidth="1"/>
    <col min="5684" max="5684" width="13.5703125" style="295" customWidth="1"/>
    <col min="5685" max="5685" width="10.5703125" style="295" customWidth="1"/>
    <col min="5686" max="5686" width="13.140625" style="295" customWidth="1"/>
    <col min="5687" max="5687" width="15.5703125" style="295" customWidth="1"/>
    <col min="5688" max="5688" width="14.5703125" style="295" customWidth="1"/>
    <col min="5689" max="5689" width="9" style="295" customWidth="1"/>
    <col min="5690" max="5690" width="17.7109375" style="295" customWidth="1"/>
    <col min="5691" max="5921" width="9.140625" style="295"/>
    <col min="5922" max="5922" width="11.140625" style="295" customWidth="1"/>
    <col min="5923" max="5923" width="50.7109375" style="295" customWidth="1"/>
    <col min="5924" max="5924" width="6.85546875" style="295" customWidth="1"/>
    <col min="5925" max="5925" width="7.85546875" style="295" customWidth="1"/>
    <col min="5926" max="5926" width="15.85546875" style="295" customWidth="1"/>
    <col min="5927" max="5927" width="15.28515625" style="295" customWidth="1"/>
    <col min="5928" max="5928" width="17" style="295" customWidth="1"/>
    <col min="5929" max="5929" width="14" style="295" customWidth="1"/>
    <col min="5930" max="5930" width="12.28515625" style="295" customWidth="1"/>
    <col min="5931" max="5931" width="17.42578125" style="295" customWidth="1"/>
    <col min="5932" max="5932" width="14.140625" style="295" customWidth="1"/>
    <col min="5933" max="5933" width="15.42578125" style="295" customWidth="1"/>
    <col min="5934" max="5935" width="9.42578125" style="295" customWidth="1"/>
    <col min="5936" max="5936" width="50" style="295" customWidth="1"/>
    <col min="5937" max="5937" width="14" style="295" customWidth="1"/>
    <col min="5938" max="5938" width="11" style="295" customWidth="1"/>
    <col min="5939" max="5939" width="10.5703125" style="295" customWidth="1"/>
    <col min="5940" max="5940" width="13.5703125" style="295" customWidth="1"/>
    <col min="5941" max="5941" width="10.5703125" style="295" customWidth="1"/>
    <col min="5942" max="5942" width="13.140625" style="295" customWidth="1"/>
    <col min="5943" max="5943" width="15.5703125" style="295" customWidth="1"/>
    <col min="5944" max="5944" width="14.5703125" style="295" customWidth="1"/>
    <col min="5945" max="5945" width="9" style="295" customWidth="1"/>
    <col min="5946" max="5946" width="17.7109375" style="295" customWidth="1"/>
    <col min="5947" max="6177" width="9.140625" style="295"/>
    <col min="6178" max="6178" width="11.140625" style="295" customWidth="1"/>
    <col min="6179" max="6179" width="50.7109375" style="295" customWidth="1"/>
    <col min="6180" max="6180" width="6.85546875" style="295" customWidth="1"/>
    <col min="6181" max="6181" width="7.85546875" style="295" customWidth="1"/>
    <col min="6182" max="6182" width="15.85546875" style="295" customWidth="1"/>
    <col min="6183" max="6183" width="15.28515625" style="295" customWidth="1"/>
    <col min="6184" max="6184" width="17" style="295" customWidth="1"/>
    <col min="6185" max="6185" width="14" style="295" customWidth="1"/>
    <col min="6186" max="6186" width="12.28515625" style="295" customWidth="1"/>
    <col min="6187" max="6187" width="17.42578125" style="295" customWidth="1"/>
    <col min="6188" max="6188" width="14.140625" style="295" customWidth="1"/>
    <col min="6189" max="6189" width="15.42578125" style="295" customWidth="1"/>
    <col min="6190" max="6191" width="9.42578125" style="295" customWidth="1"/>
    <col min="6192" max="6192" width="50" style="295" customWidth="1"/>
    <col min="6193" max="6193" width="14" style="295" customWidth="1"/>
    <col min="6194" max="6194" width="11" style="295" customWidth="1"/>
    <col min="6195" max="6195" width="10.5703125" style="295" customWidth="1"/>
    <col min="6196" max="6196" width="13.5703125" style="295" customWidth="1"/>
    <col min="6197" max="6197" width="10.5703125" style="295" customWidth="1"/>
    <col min="6198" max="6198" width="13.140625" style="295" customWidth="1"/>
    <col min="6199" max="6199" width="15.5703125" style="295" customWidth="1"/>
    <col min="6200" max="6200" width="14.5703125" style="295" customWidth="1"/>
    <col min="6201" max="6201" width="9" style="295" customWidth="1"/>
    <col min="6202" max="6202" width="17.7109375" style="295" customWidth="1"/>
    <col min="6203" max="6433" width="9.140625" style="295"/>
    <col min="6434" max="6434" width="11.140625" style="295" customWidth="1"/>
    <col min="6435" max="6435" width="50.7109375" style="295" customWidth="1"/>
    <col min="6436" max="6436" width="6.85546875" style="295" customWidth="1"/>
    <col min="6437" max="6437" width="7.85546875" style="295" customWidth="1"/>
    <col min="6438" max="6438" width="15.85546875" style="295" customWidth="1"/>
    <col min="6439" max="6439" width="15.28515625" style="295" customWidth="1"/>
    <col min="6440" max="6440" width="17" style="295" customWidth="1"/>
    <col min="6441" max="6441" width="14" style="295" customWidth="1"/>
    <col min="6442" max="6442" width="12.28515625" style="295" customWidth="1"/>
    <col min="6443" max="6443" width="17.42578125" style="295" customWidth="1"/>
    <col min="6444" max="6444" width="14.140625" style="295" customWidth="1"/>
    <col min="6445" max="6445" width="15.42578125" style="295" customWidth="1"/>
    <col min="6446" max="6447" width="9.42578125" style="295" customWidth="1"/>
    <col min="6448" max="6448" width="50" style="295" customWidth="1"/>
    <col min="6449" max="6449" width="14" style="295" customWidth="1"/>
    <col min="6450" max="6450" width="11" style="295" customWidth="1"/>
    <col min="6451" max="6451" width="10.5703125" style="295" customWidth="1"/>
    <col min="6452" max="6452" width="13.5703125" style="295" customWidth="1"/>
    <col min="6453" max="6453" width="10.5703125" style="295" customWidth="1"/>
    <col min="6454" max="6454" width="13.140625" style="295" customWidth="1"/>
    <col min="6455" max="6455" width="15.5703125" style="295" customWidth="1"/>
    <col min="6456" max="6456" width="14.5703125" style="295" customWidth="1"/>
    <col min="6457" max="6457" width="9" style="295" customWidth="1"/>
    <col min="6458" max="6458" width="17.7109375" style="295" customWidth="1"/>
    <col min="6459" max="6689" width="9.140625" style="295"/>
    <col min="6690" max="6690" width="11.140625" style="295" customWidth="1"/>
    <col min="6691" max="6691" width="50.7109375" style="295" customWidth="1"/>
    <col min="6692" max="6692" width="6.85546875" style="295" customWidth="1"/>
    <col min="6693" max="6693" width="7.85546875" style="295" customWidth="1"/>
    <col min="6694" max="6694" width="15.85546875" style="295" customWidth="1"/>
    <col min="6695" max="6695" width="15.28515625" style="295" customWidth="1"/>
    <col min="6696" max="6696" width="17" style="295" customWidth="1"/>
    <col min="6697" max="6697" width="14" style="295" customWidth="1"/>
    <col min="6698" max="6698" width="12.28515625" style="295" customWidth="1"/>
    <col min="6699" max="6699" width="17.42578125" style="295" customWidth="1"/>
    <col min="6700" max="6700" width="14.140625" style="295" customWidth="1"/>
    <col min="6701" max="6701" width="15.42578125" style="295" customWidth="1"/>
    <col min="6702" max="6703" width="9.42578125" style="295" customWidth="1"/>
    <col min="6704" max="6704" width="50" style="295" customWidth="1"/>
    <col min="6705" max="6705" width="14" style="295" customWidth="1"/>
    <col min="6706" max="6706" width="11" style="295" customWidth="1"/>
    <col min="6707" max="6707" width="10.5703125" style="295" customWidth="1"/>
    <col min="6708" max="6708" width="13.5703125" style="295" customWidth="1"/>
    <col min="6709" max="6709" width="10.5703125" style="295" customWidth="1"/>
    <col min="6710" max="6710" width="13.140625" style="295" customWidth="1"/>
    <col min="6711" max="6711" width="15.5703125" style="295" customWidth="1"/>
    <col min="6712" max="6712" width="14.5703125" style="295" customWidth="1"/>
    <col min="6713" max="6713" width="9" style="295" customWidth="1"/>
    <col min="6714" max="6714" width="17.7109375" style="295" customWidth="1"/>
    <col min="6715" max="6945" width="9.140625" style="295"/>
    <col min="6946" max="6946" width="11.140625" style="295" customWidth="1"/>
    <col min="6947" max="6947" width="50.7109375" style="295" customWidth="1"/>
    <col min="6948" max="6948" width="6.85546875" style="295" customWidth="1"/>
    <col min="6949" max="6949" width="7.85546875" style="295" customWidth="1"/>
    <col min="6950" max="6950" width="15.85546875" style="295" customWidth="1"/>
    <col min="6951" max="6951" width="15.28515625" style="295" customWidth="1"/>
    <col min="6952" max="6952" width="17" style="295" customWidth="1"/>
    <col min="6953" max="6953" width="14" style="295" customWidth="1"/>
    <col min="6954" max="6954" width="12.28515625" style="295" customWidth="1"/>
    <col min="6955" max="6955" width="17.42578125" style="295" customWidth="1"/>
    <col min="6956" max="6956" width="14.140625" style="295" customWidth="1"/>
    <col min="6957" max="6957" width="15.42578125" style="295" customWidth="1"/>
    <col min="6958" max="6959" width="9.42578125" style="295" customWidth="1"/>
    <col min="6960" max="6960" width="50" style="295" customWidth="1"/>
    <col min="6961" max="6961" width="14" style="295" customWidth="1"/>
    <col min="6962" max="6962" width="11" style="295" customWidth="1"/>
    <col min="6963" max="6963" width="10.5703125" style="295" customWidth="1"/>
    <col min="6964" max="6964" width="13.5703125" style="295" customWidth="1"/>
    <col min="6965" max="6965" width="10.5703125" style="295" customWidth="1"/>
    <col min="6966" max="6966" width="13.140625" style="295" customWidth="1"/>
    <col min="6967" max="6967" width="15.5703125" style="295" customWidth="1"/>
    <col min="6968" max="6968" width="14.5703125" style="295" customWidth="1"/>
    <col min="6969" max="6969" width="9" style="295" customWidth="1"/>
    <col min="6970" max="6970" width="17.7109375" style="295" customWidth="1"/>
    <col min="6971" max="7201" width="9.140625" style="295"/>
    <col min="7202" max="7202" width="11.140625" style="295" customWidth="1"/>
    <col min="7203" max="7203" width="50.7109375" style="295" customWidth="1"/>
    <col min="7204" max="7204" width="6.85546875" style="295" customWidth="1"/>
    <col min="7205" max="7205" width="7.85546875" style="295" customWidth="1"/>
    <col min="7206" max="7206" width="15.85546875" style="295" customWidth="1"/>
    <col min="7207" max="7207" width="15.28515625" style="295" customWidth="1"/>
    <col min="7208" max="7208" width="17" style="295" customWidth="1"/>
    <col min="7209" max="7209" width="14" style="295" customWidth="1"/>
    <col min="7210" max="7210" width="12.28515625" style="295" customWidth="1"/>
    <col min="7211" max="7211" width="17.42578125" style="295" customWidth="1"/>
    <col min="7212" max="7212" width="14.140625" style="295" customWidth="1"/>
    <col min="7213" max="7213" width="15.42578125" style="295" customWidth="1"/>
    <col min="7214" max="7215" width="9.42578125" style="295" customWidth="1"/>
    <col min="7216" max="7216" width="50" style="295" customWidth="1"/>
    <col min="7217" max="7217" width="14" style="295" customWidth="1"/>
    <col min="7218" max="7218" width="11" style="295" customWidth="1"/>
    <col min="7219" max="7219" width="10.5703125" style="295" customWidth="1"/>
    <col min="7220" max="7220" width="13.5703125" style="295" customWidth="1"/>
    <col min="7221" max="7221" width="10.5703125" style="295" customWidth="1"/>
    <col min="7222" max="7222" width="13.140625" style="295" customWidth="1"/>
    <col min="7223" max="7223" width="15.5703125" style="295" customWidth="1"/>
    <col min="7224" max="7224" width="14.5703125" style="295" customWidth="1"/>
    <col min="7225" max="7225" width="9" style="295" customWidth="1"/>
    <col min="7226" max="7226" width="17.7109375" style="295" customWidth="1"/>
    <col min="7227" max="7457" width="9.140625" style="295"/>
    <col min="7458" max="7458" width="11.140625" style="295" customWidth="1"/>
    <col min="7459" max="7459" width="50.7109375" style="295" customWidth="1"/>
    <col min="7460" max="7460" width="6.85546875" style="295" customWidth="1"/>
    <col min="7461" max="7461" width="7.85546875" style="295" customWidth="1"/>
    <col min="7462" max="7462" width="15.85546875" style="295" customWidth="1"/>
    <col min="7463" max="7463" width="15.28515625" style="295" customWidth="1"/>
    <col min="7464" max="7464" width="17" style="295" customWidth="1"/>
    <col min="7465" max="7465" width="14" style="295" customWidth="1"/>
    <col min="7466" max="7466" width="12.28515625" style="295" customWidth="1"/>
    <col min="7467" max="7467" width="17.42578125" style="295" customWidth="1"/>
    <col min="7468" max="7468" width="14.140625" style="295" customWidth="1"/>
    <col min="7469" max="7469" width="15.42578125" style="295" customWidth="1"/>
    <col min="7470" max="7471" width="9.42578125" style="295" customWidth="1"/>
    <col min="7472" max="7472" width="50" style="295" customWidth="1"/>
    <col min="7473" max="7473" width="14" style="295" customWidth="1"/>
    <col min="7474" max="7474" width="11" style="295" customWidth="1"/>
    <col min="7475" max="7475" width="10.5703125" style="295" customWidth="1"/>
    <col min="7476" max="7476" width="13.5703125" style="295" customWidth="1"/>
    <col min="7477" max="7477" width="10.5703125" style="295" customWidth="1"/>
    <col min="7478" max="7478" width="13.140625" style="295" customWidth="1"/>
    <col min="7479" max="7479" width="15.5703125" style="295" customWidth="1"/>
    <col min="7480" max="7480" width="14.5703125" style="295" customWidth="1"/>
    <col min="7481" max="7481" width="9" style="295" customWidth="1"/>
    <col min="7482" max="7482" width="17.7109375" style="295" customWidth="1"/>
    <col min="7483" max="7713" width="9.140625" style="295"/>
    <col min="7714" max="7714" width="11.140625" style="295" customWidth="1"/>
    <col min="7715" max="7715" width="50.7109375" style="295" customWidth="1"/>
    <col min="7716" max="7716" width="6.85546875" style="295" customWidth="1"/>
    <col min="7717" max="7717" width="7.85546875" style="295" customWidth="1"/>
    <col min="7718" max="7718" width="15.85546875" style="295" customWidth="1"/>
    <col min="7719" max="7719" width="15.28515625" style="295" customWidth="1"/>
    <col min="7720" max="7720" width="17" style="295" customWidth="1"/>
    <col min="7721" max="7721" width="14" style="295" customWidth="1"/>
    <col min="7722" max="7722" width="12.28515625" style="295" customWidth="1"/>
    <col min="7723" max="7723" width="17.42578125" style="295" customWidth="1"/>
    <col min="7724" max="7724" width="14.140625" style="295" customWidth="1"/>
    <col min="7725" max="7725" width="15.42578125" style="295" customWidth="1"/>
    <col min="7726" max="7727" width="9.42578125" style="295" customWidth="1"/>
    <col min="7728" max="7728" width="50" style="295" customWidth="1"/>
    <col min="7729" max="7729" width="14" style="295" customWidth="1"/>
    <col min="7730" max="7730" width="11" style="295" customWidth="1"/>
    <col min="7731" max="7731" width="10.5703125" style="295" customWidth="1"/>
    <col min="7732" max="7732" width="13.5703125" style="295" customWidth="1"/>
    <col min="7733" max="7733" width="10.5703125" style="295" customWidth="1"/>
    <col min="7734" max="7734" width="13.140625" style="295" customWidth="1"/>
    <col min="7735" max="7735" width="15.5703125" style="295" customWidth="1"/>
    <col min="7736" max="7736" width="14.5703125" style="295" customWidth="1"/>
    <col min="7737" max="7737" width="9" style="295" customWidth="1"/>
    <col min="7738" max="7738" width="17.7109375" style="295" customWidth="1"/>
    <col min="7739" max="7969" width="9.140625" style="295"/>
    <col min="7970" max="7970" width="11.140625" style="295" customWidth="1"/>
    <col min="7971" max="7971" width="50.7109375" style="295" customWidth="1"/>
    <col min="7972" max="7972" width="6.85546875" style="295" customWidth="1"/>
    <col min="7973" max="7973" width="7.85546875" style="295" customWidth="1"/>
    <col min="7974" max="7974" width="15.85546875" style="295" customWidth="1"/>
    <col min="7975" max="7975" width="15.28515625" style="295" customWidth="1"/>
    <col min="7976" max="7976" width="17" style="295" customWidth="1"/>
    <col min="7977" max="7977" width="14" style="295" customWidth="1"/>
    <col min="7978" max="7978" width="12.28515625" style="295" customWidth="1"/>
    <col min="7979" max="7979" width="17.42578125" style="295" customWidth="1"/>
    <col min="7980" max="7980" width="14.140625" style="295" customWidth="1"/>
    <col min="7981" max="7981" width="15.42578125" style="295" customWidth="1"/>
    <col min="7982" max="7983" width="9.42578125" style="295" customWidth="1"/>
    <col min="7984" max="7984" width="50" style="295" customWidth="1"/>
    <col min="7985" max="7985" width="14" style="295" customWidth="1"/>
    <col min="7986" max="7986" width="11" style="295" customWidth="1"/>
    <col min="7987" max="7987" width="10.5703125" style="295" customWidth="1"/>
    <col min="7988" max="7988" width="13.5703125" style="295" customWidth="1"/>
    <col min="7989" max="7989" width="10.5703125" style="295" customWidth="1"/>
    <col min="7990" max="7990" width="13.140625" style="295" customWidth="1"/>
    <col min="7991" max="7991" width="15.5703125" style="295" customWidth="1"/>
    <col min="7992" max="7992" width="14.5703125" style="295" customWidth="1"/>
    <col min="7993" max="7993" width="9" style="295" customWidth="1"/>
    <col min="7994" max="7994" width="17.7109375" style="295" customWidth="1"/>
    <col min="7995" max="8225" width="9.140625" style="295"/>
    <col min="8226" max="8226" width="11.140625" style="295" customWidth="1"/>
    <col min="8227" max="8227" width="50.7109375" style="295" customWidth="1"/>
    <col min="8228" max="8228" width="6.85546875" style="295" customWidth="1"/>
    <col min="8229" max="8229" width="7.85546875" style="295" customWidth="1"/>
    <col min="8230" max="8230" width="15.85546875" style="295" customWidth="1"/>
    <col min="8231" max="8231" width="15.28515625" style="295" customWidth="1"/>
    <col min="8232" max="8232" width="17" style="295" customWidth="1"/>
    <col min="8233" max="8233" width="14" style="295" customWidth="1"/>
    <col min="8234" max="8234" width="12.28515625" style="295" customWidth="1"/>
    <col min="8235" max="8235" width="17.42578125" style="295" customWidth="1"/>
    <col min="8236" max="8236" width="14.140625" style="295" customWidth="1"/>
    <col min="8237" max="8237" width="15.42578125" style="295" customWidth="1"/>
    <col min="8238" max="8239" width="9.42578125" style="295" customWidth="1"/>
    <col min="8240" max="8240" width="50" style="295" customWidth="1"/>
    <col min="8241" max="8241" width="14" style="295" customWidth="1"/>
    <col min="8242" max="8242" width="11" style="295" customWidth="1"/>
    <col min="8243" max="8243" width="10.5703125" style="295" customWidth="1"/>
    <col min="8244" max="8244" width="13.5703125" style="295" customWidth="1"/>
    <col min="8245" max="8245" width="10.5703125" style="295" customWidth="1"/>
    <col min="8246" max="8246" width="13.140625" style="295" customWidth="1"/>
    <col min="8247" max="8247" width="15.5703125" style="295" customWidth="1"/>
    <col min="8248" max="8248" width="14.5703125" style="295" customWidth="1"/>
    <col min="8249" max="8249" width="9" style="295" customWidth="1"/>
    <col min="8250" max="8250" width="17.7109375" style="295" customWidth="1"/>
    <col min="8251" max="8481" width="9.140625" style="295"/>
    <col min="8482" max="8482" width="11.140625" style="295" customWidth="1"/>
    <col min="8483" max="8483" width="50.7109375" style="295" customWidth="1"/>
    <col min="8484" max="8484" width="6.85546875" style="295" customWidth="1"/>
    <col min="8485" max="8485" width="7.85546875" style="295" customWidth="1"/>
    <col min="8486" max="8486" width="15.85546875" style="295" customWidth="1"/>
    <col min="8487" max="8487" width="15.28515625" style="295" customWidth="1"/>
    <col min="8488" max="8488" width="17" style="295" customWidth="1"/>
    <col min="8489" max="8489" width="14" style="295" customWidth="1"/>
    <col min="8490" max="8490" width="12.28515625" style="295" customWidth="1"/>
    <col min="8491" max="8491" width="17.42578125" style="295" customWidth="1"/>
    <col min="8492" max="8492" width="14.140625" style="295" customWidth="1"/>
    <col min="8493" max="8493" width="15.42578125" style="295" customWidth="1"/>
    <col min="8494" max="8495" width="9.42578125" style="295" customWidth="1"/>
    <col min="8496" max="8496" width="50" style="295" customWidth="1"/>
    <col min="8497" max="8497" width="14" style="295" customWidth="1"/>
    <col min="8498" max="8498" width="11" style="295" customWidth="1"/>
    <col min="8499" max="8499" width="10.5703125" style="295" customWidth="1"/>
    <col min="8500" max="8500" width="13.5703125" style="295" customWidth="1"/>
    <col min="8501" max="8501" width="10.5703125" style="295" customWidth="1"/>
    <col min="8502" max="8502" width="13.140625" style="295" customWidth="1"/>
    <col min="8503" max="8503" width="15.5703125" style="295" customWidth="1"/>
    <col min="8504" max="8504" width="14.5703125" style="295" customWidth="1"/>
    <col min="8505" max="8505" width="9" style="295" customWidth="1"/>
    <col min="8506" max="8506" width="17.7109375" style="295" customWidth="1"/>
    <col min="8507" max="8737" width="9.140625" style="295"/>
    <col min="8738" max="8738" width="11.140625" style="295" customWidth="1"/>
    <col min="8739" max="8739" width="50.7109375" style="295" customWidth="1"/>
    <col min="8740" max="8740" width="6.85546875" style="295" customWidth="1"/>
    <col min="8741" max="8741" width="7.85546875" style="295" customWidth="1"/>
    <col min="8742" max="8742" width="15.85546875" style="295" customWidth="1"/>
    <col min="8743" max="8743" width="15.28515625" style="295" customWidth="1"/>
    <col min="8744" max="8744" width="17" style="295" customWidth="1"/>
    <col min="8745" max="8745" width="14" style="295" customWidth="1"/>
    <col min="8746" max="8746" width="12.28515625" style="295" customWidth="1"/>
    <col min="8747" max="8747" width="17.42578125" style="295" customWidth="1"/>
    <col min="8748" max="8748" width="14.140625" style="295" customWidth="1"/>
    <col min="8749" max="8749" width="15.42578125" style="295" customWidth="1"/>
    <col min="8750" max="8751" width="9.42578125" style="295" customWidth="1"/>
    <col min="8752" max="8752" width="50" style="295" customWidth="1"/>
    <col min="8753" max="8753" width="14" style="295" customWidth="1"/>
    <col min="8754" max="8754" width="11" style="295" customWidth="1"/>
    <col min="8755" max="8755" width="10.5703125" style="295" customWidth="1"/>
    <col min="8756" max="8756" width="13.5703125" style="295" customWidth="1"/>
    <col min="8757" max="8757" width="10.5703125" style="295" customWidth="1"/>
    <col min="8758" max="8758" width="13.140625" style="295" customWidth="1"/>
    <col min="8759" max="8759" width="15.5703125" style="295" customWidth="1"/>
    <col min="8760" max="8760" width="14.5703125" style="295" customWidth="1"/>
    <col min="8761" max="8761" width="9" style="295" customWidth="1"/>
    <col min="8762" max="8762" width="17.7109375" style="295" customWidth="1"/>
    <col min="8763" max="8993" width="9.140625" style="295"/>
    <col min="8994" max="8994" width="11.140625" style="295" customWidth="1"/>
    <col min="8995" max="8995" width="50.7109375" style="295" customWidth="1"/>
    <col min="8996" max="8996" width="6.85546875" style="295" customWidth="1"/>
    <col min="8997" max="8997" width="7.85546875" style="295" customWidth="1"/>
    <col min="8998" max="8998" width="15.85546875" style="295" customWidth="1"/>
    <col min="8999" max="8999" width="15.28515625" style="295" customWidth="1"/>
    <col min="9000" max="9000" width="17" style="295" customWidth="1"/>
    <col min="9001" max="9001" width="14" style="295" customWidth="1"/>
    <col min="9002" max="9002" width="12.28515625" style="295" customWidth="1"/>
    <col min="9003" max="9003" width="17.42578125" style="295" customWidth="1"/>
    <col min="9004" max="9004" width="14.140625" style="295" customWidth="1"/>
    <col min="9005" max="9005" width="15.42578125" style="295" customWidth="1"/>
    <col min="9006" max="9007" width="9.42578125" style="295" customWidth="1"/>
    <col min="9008" max="9008" width="50" style="295" customWidth="1"/>
    <col min="9009" max="9009" width="14" style="295" customWidth="1"/>
    <col min="9010" max="9010" width="11" style="295" customWidth="1"/>
    <col min="9011" max="9011" width="10.5703125" style="295" customWidth="1"/>
    <col min="9012" max="9012" width="13.5703125" style="295" customWidth="1"/>
    <col min="9013" max="9013" width="10.5703125" style="295" customWidth="1"/>
    <col min="9014" max="9014" width="13.140625" style="295" customWidth="1"/>
    <col min="9015" max="9015" width="15.5703125" style="295" customWidth="1"/>
    <col min="9016" max="9016" width="14.5703125" style="295" customWidth="1"/>
    <col min="9017" max="9017" width="9" style="295" customWidth="1"/>
    <col min="9018" max="9018" width="17.7109375" style="295" customWidth="1"/>
    <col min="9019" max="9249" width="9.140625" style="295"/>
    <col min="9250" max="9250" width="11.140625" style="295" customWidth="1"/>
    <col min="9251" max="9251" width="50.7109375" style="295" customWidth="1"/>
    <col min="9252" max="9252" width="6.85546875" style="295" customWidth="1"/>
    <col min="9253" max="9253" width="7.85546875" style="295" customWidth="1"/>
    <col min="9254" max="9254" width="15.85546875" style="295" customWidth="1"/>
    <col min="9255" max="9255" width="15.28515625" style="295" customWidth="1"/>
    <col min="9256" max="9256" width="17" style="295" customWidth="1"/>
    <col min="9257" max="9257" width="14" style="295" customWidth="1"/>
    <col min="9258" max="9258" width="12.28515625" style="295" customWidth="1"/>
    <col min="9259" max="9259" width="17.42578125" style="295" customWidth="1"/>
    <col min="9260" max="9260" width="14.140625" style="295" customWidth="1"/>
    <col min="9261" max="9261" width="15.42578125" style="295" customWidth="1"/>
    <col min="9262" max="9263" width="9.42578125" style="295" customWidth="1"/>
    <col min="9264" max="9264" width="50" style="295" customWidth="1"/>
    <col min="9265" max="9265" width="14" style="295" customWidth="1"/>
    <col min="9266" max="9266" width="11" style="295" customWidth="1"/>
    <col min="9267" max="9267" width="10.5703125" style="295" customWidth="1"/>
    <col min="9268" max="9268" width="13.5703125" style="295" customWidth="1"/>
    <col min="9269" max="9269" width="10.5703125" style="295" customWidth="1"/>
    <col min="9270" max="9270" width="13.140625" style="295" customWidth="1"/>
    <col min="9271" max="9271" width="15.5703125" style="295" customWidth="1"/>
    <col min="9272" max="9272" width="14.5703125" style="295" customWidth="1"/>
    <col min="9273" max="9273" width="9" style="295" customWidth="1"/>
    <col min="9274" max="9274" width="17.7109375" style="295" customWidth="1"/>
    <col min="9275" max="9505" width="9.140625" style="295"/>
    <col min="9506" max="9506" width="11.140625" style="295" customWidth="1"/>
    <col min="9507" max="9507" width="50.7109375" style="295" customWidth="1"/>
    <col min="9508" max="9508" width="6.85546875" style="295" customWidth="1"/>
    <col min="9509" max="9509" width="7.85546875" style="295" customWidth="1"/>
    <col min="9510" max="9510" width="15.85546875" style="295" customWidth="1"/>
    <col min="9511" max="9511" width="15.28515625" style="295" customWidth="1"/>
    <col min="9512" max="9512" width="17" style="295" customWidth="1"/>
    <col min="9513" max="9513" width="14" style="295" customWidth="1"/>
    <col min="9514" max="9514" width="12.28515625" style="295" customWidth="1"/>
    <col min="9515" max="9515" width="17.42578125" style="295" customWidth="1"/>
    <col min="9516" max="9516" width="14.140625" style="295" customWidth="1"/>
    <col min="9517" max="9517" width="15.42578125" style="295" customWidth="1"/>
    <col min="9518" max="9519" width="9.42578125" style="295" customWidth="1"/>
    <col min="9520" max="9520" width="50" style="295" customWidth="1"/>
    <col min="9521" max="9521" width="14" style="295" customWidth="1"/>
    <col min="9522" max="9522" width="11" style="295" customWidth="1"/>
    <col min="9523" max="9523" width="10.5703125" style="295" customWidth="1"/>
    <col min="9524" max="9524" width="13.5703125" style="295" customWidth="1"/>
    <col min="9525" max="9525" width="10.5703125" style="295" customWidth="1"/>
    <col min="9526" max="9526" width="13.140625" style="295" customWidth="1"/>
    <col min="9527" max="9527" width="15.5703125" style="295" customWidth="1"/>
    <col min="9528" max="9528" width="14.5703125" style="295" customWidth="1"/>
    <col min="9529" max="9529" width="9" style="295" customWidth="1"/>
    <col min="9530" max="9530" width="17.7109375" style="295" customWidth="1"/>
    <col min="9531" max="9761" width="9.140625" style="295"/>
    <col min="9762" max="9762" width="11.140625" style="295" customWidth="1"/>
    <col min="9763" max="9763" width="50.7109375" style="295" customWidth="1"/>
    <col min="9764" max="9764" width="6.85546875" style="295" customWidth="1"/>
    <col min="9765" max="9765" width="7.85546875" style="295" customWidth="1"/>
    <col min="9766" max="9766" width="15.85546875" style="295" customWidth="1"/>
    <col min="9767" max="9767" width="15.28515625" style="295" customWidth="1"/>
    <col min="9768" max="9768" width="17" style="295" customWidth="1"/>
    <col min="9769" max="9769" width="14" style="295" customWidth="1"/>
    <col min="9770" max="9770" width="12.28515625" style="295" customWidth="1"/>
    <col min="9771" max="9771" width="17.42578125" style="295" customWidth="1"/>
    <col min="9772" max="9772" width="14.140625" style="295" customWidth="1"/>
    <col min="9773" max="9773" width="15.42578125" style="295" customWidth="1"/>
    <col min="9774" max="9775" width="9.42578125" style="295" customWidth="1"/>
    <col min="9776" max="9776" width="50" style="295" customWidth="1"/>
    <col min="9777" max="9777" width="14" style="295" customWidth="1"/>
    <col min="9778" max="9778" width="11" style="295" customWidth="1"/>
    <col min="9779" max="9779" width="10.5703125" style="295" customWidth="1"/>
    <col min="9780" max="9780" width="13.5703125" style="295" customWidth="1"/>
    <col min="9781" max="9781" width="10.5703125" style="295" customWidth="1"/>
    <col min="9782" max="9782" width="13.140625" style="295" customWidth="1"/>
    <col min="9783" max="9783" width="15.5703125" style="295" customWidth="1"/>
    <col min="9784" max="9784" width="14.5703125" style="295" customWidth="1"/>
    <col min="9785" max="9785" width="9" style="295" customWidth="1"/>
    <col min="9786" max="9786" width="17.7109375" style="295" customWidth="1"/>
    <col min="9787" max="10017" width="9.140625" style="295"/>
    <col min="10018" max="10018" width="11.140625" style="295" customWidth="1"/>
    <col min="10019" max="10019" width="50.7109375" style="295" customWidth="1"/>
    <col min="10020" max="10020" width="6.85546875" style="295" customWidth="1"/>
    <col min="10021" max="10021" width="7.85546875" style="295" customWidth="1"/>
    <col min="10022" max="10022" width="15.85546875" style="295" customWidth="1"/>
    <col min="10023" max="10023" width="15.28515625" style="295" customWidth="1"/>
    <col min="10024" max="10024" width="17" style="295" customWidth="1"/>
    <col min="10025" max="10025" width="14" style="295" customWidth="1"/>
    <col min="10026" max="10026" width="12.28515625" style="295" customWidth="1"/>
    <col min="10027" max="10027" width="17.42578125" style="295" customWidth="1"/>
    <col min="10028" max="10028" width="14.140625" style="295" customWidth="1"/>
    <col min="10029" max="10029" width="15.42578125" style="295" customWidth="1"/>
    <col min="10030" max="10031" width="9.42578125" style="295" customWidth="1"/>
    <col min="10032" max="10032" width="50" style="295" customWidth="1"/>
    <col min="10033" max="10033" width="14" style="295" customWidth="1"/>
    <col min="10034" max="10034" width="11" style="295" customWidth="1"/>
    <col min="10035" max="10035" width="10.5703125" style="295" customWidth="1"/>
    <col min="10036" max="10036" width="13.5703125" style="295" customWidth="1"/>
    <col min="10037" max="10037" width="10.5703125" style="295" customWidth="1"/>
    <col min="10038" max="10038" width="13.140625" style="295" customWidth="1"/>
    <col min="10039" max="10039" width="15.5703125" style="295" customWidth="1"/>
    <col min="10040" max="10040" width="14.5703125" style="295" customWidth="1"/>
    <col min="10041" max="10041" width="9" style="295" customWidth="1"/>
    <col min="10042" max="10042" width="17.7109375" style="295" customWidth="1"/>
    <col min="10043" max="10273" width="9.140625" style="295"/>
    <col min="10274" max="10274" width="11.140625" style="295" customWidth="1"/>
    <col min="10275" max="10275" width="50.7109375" style="295" customWidth="1"/>
    <col min="10276" max="10276" width="6.85546875" style="295" customWidth="1"/>
    <col min="10277" max="10277" width="7.85546875" style="295" customWidth="1"/>
    <col min="10278" max="10278" width="15.85546875" style="295" customWidth="1"/>
    <col min="10279" max="10279" width="15.28515625" style="295" customWidth="1"/>
    <col min="10280" max="10280" width="17" style="295" customWidth="1"/>
    <col min="10281" max="10281" width="14" style="295" customWidth="1"/>
    <col min="10282" max="10282" width="12.28515625" style="295" customWidth="1"/>
    <col min="10283" max="10283" width="17.42578125" style="295" customWidth="1"/>
    <col min="10284" max="10284" width="14.140625" style="295" customWidth="1"/>
    <col min="10285" max="10285" width="15.42578125" style="295" customWidth="1"/>
    <col min="10286" max="10287" width="9.42578125" style="295" customWidth="1"/>
    <col min="10288" max="10288" width="50" style="295" customWidth="1"/>
    <col min="10289" max="10289" width="14" style="295" customWidth="1"/>
    <col min="10290" max="10290" width="11" style="295" customWidth="1"/>
    <col min="10291" max="10291" width="10.5703125" style="295" customWidth="1"/>
    <col min="10292" max="10292" width="13.5703125" style="295" customWidth="1"/>
    <col min="10293" max="10293" width="10.5703125" style="295" customWidth="1"/>
    <col min="10294" max="10294" width="13.140625" style="295" customWidth="1"/>
    <col min="10295" max="10295" width="15.5703125" style="295" customWidth="1"/>
    <col min="10296" max="10296" width="14.5703125" style="295" customWidth="1"/>
    <col min="10297" max="10297" width="9" style="295" customWidth="1"/>
    <col min="10298" max="10298" width="17.7109375" style="295" customWidth="1"/>
    <col min="10299" max="10529" width="9.140625" style="295"/>
    <col min="10530" max="10530" width="11.140625" style="295" customWidth="1"/>
    <col min="10531" max="10531" width="50.7109375" style="295" customWidth="1"/>
    <col min="10532" max="10532" width="6.85546875" style="295" customWidth="1"/>
    <col min="10533" max="10533" width="7.85546875" style="295" customWidth="1"/>
    <col min="10534" max="10534" width="15.85546875" style="295" customWidth="1"/>
    <col min="10535" max="10535" width="15.28515625" style="295" customWidth="1"/>
    <col min="10536" max="10536" width="17" style="295" customWidth="1"/>
    <col min="10537" max="10537" width="14" style="295" customWidth="1"/>
    <col min="10538" max="10538" width="12.28515625" style="295" customWidth="1"/>
    <col min="10539" max="10539" width="17.42578125" style="295" customWidth="1"/>
    <col min="10540" max="10540" width="14.140625" style="295" customWidth="1"/>
    <col min="10541" max="10541" width="15.42578125" style="295" customWidth="1"/>
    <col min="10542" max="10543" width="9.42578125" style="295" customWidth="1"/>
    <col min="10544" max="10544" width="50" style="295" customWidth="1"/>
    <col min="10545" max="10545" width="14" style="295" customWidth="1"/>
    <col min="10546" max="10546" width="11" style="295" customWidth="1"/>
    <col min="10547" max="10547" width="10.5703125" style="295" customWidth="1"/>
    <col min="10548" max="10548" width="13.5703125" style="295" customWidth="1"/>
    <col min="10549" max="10549" width="10.5703125" style="295" customWidth="1"/>
    <col min="10550" max="10550" width="13.140625" style="295" customWidth="1"/>
    <col min="10551" max="10551" width="15.5703125" style="295" customWidth="1"/>
    <col min="10552" max="10552" width="14.5703125" style="295" customWidth="1"/>
    <col min="10553" max="10553" width="9" style="295" customWidth="1"/>
    <col min="10554" max="10554" width="17.7109375" style="295" customWidth="1"/>
    <col min="10555" max="10785" width="9.140625" style="295"/>
    <col min="10786" max="10786" width="11.140625" style="295" customWidth="1"/>
    <col min="10787" max="10787" width="50.7109375" style="295" customWidth="1"/>
    <col min="10788" max="10788" width="6.85546875" style="295" customWidth="1"/>
    <col min="10789" max="10789" width="7.85546875" style="295" customWidth="1"/>
    <col min="10790" max="10790" width="15.85546875" style="295" customWidth="1"/>
    <col min="10791" max="10791" width="15.28515625" style="295" customWidth="1"/>
    <col min="10792" max="10792" width="17" style="295" customWidth="1"/>
    <col min="10793" max="10793" width="14" style="295" customWidth="1"/>
    <col min="10794" max="10794" width="12.28515625" style="295" customWidth="1"/>
    <col min="10795" max="10795" width="17.42578125" style="295" customWidth="1"/>
    <col min="10796" max="10796" width="14.140625" style="295" customWidth="1"/>
    <col min="10797" max="10797" width="15.42578125" style="295" customWidth="1"/>
    <col min="10798" max="10799" width="9.42578125" style="295" customWidth="1"/>
    <col min="10800" max="10800" width="50" style="295" customWidth="1"/>
    <col min="10801" max="10801" width="14" style="295" customWidth="1"/>
    <col min="10802" max="10802" width="11" style="295" customWidth="1"/>
    <col min="10803" max="10803" width="10.5703125" style="295" customWidth="1"/>
    <col min="10804" max="10804" width="13.5703125" style="295" customWidth="1"/>
    <col min="10805" max="10805" width="10.5703125" style="295" customWidth="1"/>
    <col min="10806" max="10806" width="13.140625" style="295" customWidth="1"/>
    <col min="10807" max="10807" width="15.5703125" style="295" customWidth="1"/>
    <col min="10808" max="10808" width="14.5703125" style="295" customWidth="1"/>
    <col min="10809" max="10809" width="9" style="295" customWidth="1"/>
    <col min="10810" max="10810" width="17.7109375" style="295" customWidth="1"/>
    <col min="10811" max="11041" width="9.140625" style="295"/>
    <col min="11042" max="11042" width="11.140625" style="295" customWidth="1"/>
    <col min="11043" max="11043" width="50.7109375" style="295" customWidth="1"/>
    <col min="11044" max="11044" width="6.85546875" style="295" customWidth="1"/>
    <col min="11045" max="11045" width="7.85546875" style="295" customWidth="1"/>
    <col min="11046" max="11046" width="15.85546875" style="295" customWidth="1"/>
    <col min="11047" max="11047" width="15.28515625" style="295" customWidth="1"/>
    <col min="11048" max="11048" width="17" style="295" customWidth="1"/>
    <col min="11049" max="11049" width="14" style="295" customWidth="1"/>
    <col min="11050" max="11050" width="12.28515625" style="295" customWidth="1"/>
    <col min="11051" max="11051" width="17.42578125" style="295" customWidth="1"/>
    <col min="11052" max="11052" width="14.140625" style="295" customWidth="1"/>
    <col min="11053" max="11053" width="15.42578125" style="295" customWidth="1"/>
    <col min="11054" max="11055" width="9.42578125" style="295" customWidth="1"/>
    <col min="11056" max="11056" width="50" style="295" customWidth="1"/>
    <col min="11057" max="11057" width="14" style="295" customWidth="1"/>
    <col min="11058" max="11058" width="11" style="295" customWidth="1"/>
    <col min="11059" max="11059" width="10.5703125" style="295" customWidth="1"/>
    <col min="11060" max="11060" width="13.5703125" style="295" customWidth="1"/>
    <col min="11061" max="11061" width="10.5703125" style="295" customWidth="1"/>
    <col min="11062" max="11062" width="13.140625" style="295" customWidth="1"/>
    <col min="11063" max="11063" width="15.5703125" style="295" customWidth="1"/>
    <col min="11064" max="11064" width="14.5703125" style="295" customWidth="1"/>
    <col min="11065" max="11065" width="9" style="295" customWidth="1"/>
    <col min="11066" max="11066" width="17.7109375" style="295" customWidth="1"/>
    <col min="11067" max="11297" width="9.140625" style="295"/>
    <col min="11298" max="11298" width="11.140625" style="295" customWidth="1"/>
    <col min="11299" max="11299" width="50.7109375" style="295" customWidth="1"/>
    <col min="11300" max="11300" width="6.85546875" style="295" customWidth="1"/>
    <col min="11301" max="11301" width="7.85546875" style="295" customWidth="1"/>
    <col min="11302" max="11302" width="15.85546875" style="295" customWidth="1"/>
    <col min="11303" max="11303" width="15.28515625" style="295" customWidth="1"/>
    <col min="11304" max="11304" width="17" style="295" customWidth="1"/>
    <col min="11305" max="11305" width="14" style="295" customWidth="1"/>
    <col min="11306" max="11306" width="12.28515625" style="295" customWidth="1"/>
    <col min="11307" max="11307" width="17.42578125" style="295" customWidth="1"/>
    <col min="11308" max="11308" width="14.140625" style="295" customWidth="1"/>
    <col min="11309" max="11309" width="15.42578125" style="295" customWidth="1"/>
    <col min="11310" max="11311" width="9.42578125" style="295" customWidth="1"/>
    <col min="11312" max="11312" width="50" style="295" customWidth="1"/>
    <col min="11313" max="11313" width="14" style="295" customWidth="1"/>
    <col min="11314" max="11314" width="11" style="295" customWidth="1"/>
    <col min="11315" max="11315" width="10.5703125" style="295" customWidth="1"/>
    <col min="11316" max="11316" width="13.5703125" style="295" customWidth="1"/>
    <col min="11317" max="11317" width="10.5703125" style="295" customWidth="1"/>
    <col min="11318" max="11318" width="13.140625" style="295" customWidth="1"/>
    <col min="11319" max="11319" width="15.5703125" style="295" customWidth="1"/>
    <col min="11320" max="11320" width="14.5703125" style="295" customWidth="1"/>
    <col min="11321" max="11321" width="9" style="295" customWidth="1"/>
    <col min="11322" max="11322" width="17.7109375" style="295" customWidth="1"/>
    <col min="11323" max="11553" width="9.140625" style="295"/>
    <col min="11554" max="11554" width="11.140625" style="295" customWidth="1"/>
    <col min="11555" max="11555" width="50.7109375" style="295" customWidth="1"/>
    <col min="11556" max="11556" width="6.85546875" style="295" customWidth="1"/>
    <col min="11557" max="11557" width="7.85546875" style="295" customWidth="1"/>
    <col min="11558" max="11558" width="15.85546875" style="295" customWidth="1"/>
    <col min="11559" max="11559" width="15.28515625" style="295" customWidth="1"/>
    <col min="11560" max="11560" width="17" style="295" customWidth="1"/>
    <col min="11561" max="11561" width="14" style="295" customWidth="1"/>
    <col min="11562" max="11562" width="12.28515625" style="295" customWidth="1"/>
    <col min="11563" max="11563" width="17.42578125" style="295" customWidth="1"/>
    <col min="11564" max="11564" width="14.140625" style="295" customWidth="1"/>
    <col min="11565" max="11565" width="15.42578125" style="295" customWidth="1"/>
    <col min="11566" max="11567" width="9.42578125" style="295" customWidth="1"/>
    <col min="11568" max="11568" width="50" style="295" customWidth="1"/>
    <col min="11569" max="11569" width="14" style="295" customWidth="1"/>
    <col min="11570" max="11570" width="11" style="295" customWidth="1"/>
    <col min="11571" max="11571" width="10.5703125" style="295" customWidth="1"/>
    <col min="11572" max="11572" width="13.5703125" style="295" customWidth="1"/>
    <col min="11573" max="11573" width="10.5703125" style="295" customWidth="1"/>
    <col min="11574" max="11574" width="13.140625" style="295" customWidth="1"/>
    <col min="11575" max="11575" width="15.5703125" style="295" customWidth="1"/>
    <col min="11576" max="11576" width="14.5703125" style="295" customWidth="1"/>
    <col min="11577" max="11577" width="9" style="295" customWidth="1"/>
    <col min="11578" max="11578" width="17.7109375" style="295" customWidth="1"/>
    <col min="11579" max="11809" width="9.140625" style="295"/>
    <col min="11810" max="11810" width="11.140625" style="295" customWidth="1"/>
    <col min="11811" max="11811" width="50.7109375" style="295" customWidth="1"/>
    <col min="11812" max="11812" width="6.85546875" style="295" customWidth="1"/>
    <col min="11813" max="11813" width="7.85546875" style="295" customWidth="1"/>
    <col min="11814" max="11814" width="15.85546875" style="295" customWidth="1"/>
    <col min="11815" max="11815" width="15.28515625" style="295" customWidth="1"/>
    <col min="11816" max="11816" width="17" style="295" customWidth="1"/>
    <col min="11817" max="11817" width="14" style="295" customWidth="1"/>
    <col min="11818" max="11818" width="12.28515625" style="295" customWidth="1"/>
    <col min="11819" max="11819" width="17.42578125" style="295" customWidth="1"/>
    <col min="11820" max="11820" width="14.140625" style="295" customWidth="1"/>
    <col min="11821" max="11821" width="15.42578125" style="295" customWidth="1"/>
    <col min="11822" max="11823" width="9.42578125" style="295" customWidth="1"/>
    <col min="11824" max="11824" width="50" style="295" customWidth="1"/>
    <col min="11825" max="11825" width="14" style="295" customWidth="1"/>
    <col min="11826" max="11826" width="11" style="295" customWidth="1"/>
    <col min="11827" max="11827" width="10.5703125" style="295" customWidth="1"/>
    <col min="11828" max="11828" width="13.5703125" style="295" customWidth="1"/>
    <col min="11829" max="11829" width="10.5703125" style="295" customWidth="1"/>
    <col min="11830" max="11830" width="13.140625" style="295" customWidth="1"/>
    <col min="11831" max="11831" width="15.5703125" style="295" customWidth="1"/>
    <col min="11832" max="11832" width="14.5703125" style="295" customWidth="1"/>
    <col min="11833" max="11833" width="9" style="295" customWidth="1"/>
    <col min="11834" max="11834" width="17.7109375" style="295" customWidth="1"/>
    <col min="11835" max="12065" width="9.140625" style="295"/>
    <col min="12066" max="12066" width="11.140625" style="295" customWidth="1"/>
    <col min="12067" max="12067" width="50.7109375" style="295" customWidth="1"/>
    <col min="12068" max="12068" width="6.85546875" style="295" customWidth="1"/>
    <col min="12069" max="12069" width="7.85546875" style="295" customWidth="1"/>
    <col min="12070" max="12070" width="15.85546875" style="295" customWidth="1"/>
    <col min="12071" max="12071" width="15.28515625" style="295" customWidth="1"/>
    <col min="12072" max="12072" width="17" style="295" customWidth="1"/>
    <col min="12073" max="12073" width="14" style="295" customWidth="1"/>
    <col min="12074" max="12074" width="12.28515625" style="295" customWidth="1"/>
    <col min="12075" max="12075" width="17.42578125" style="295" customWidth="1"/>
    <col min="12076" max="12076" width="14.140625" style="295" customWidth="1"/>
    <col min="12077" max="12077" width="15.42578125" style="295" customWidth="1"/>
    <col min="12078" max="12079" width="9.42578125" style="295" customWidth="1"/>
    <col min="12080" max="12080" width="50" style="295" customWidth="1"/>
    <col min="12081" max="12081" width="14" style="295" customWidth="1"/>
    <col min="12082" max="12082" width="11" style="295" customWidth="1"/>
    <col min="12083" max="12083" width="10.5703125" style="295" customWidth="1"/>
    <col min="12084" max="12084" width="13.5703125" style="295" customWidth="1"/>
    <col min="12085" max="12085" width="10.5703125" style="295" customWidth="1"/>
    <col min="12086" max="12086" width="13.140625" style="295" customWidth="1"/>
    <col min="12087" max="12087" width="15.5703125" style="295" customWidth="1"/>
    <col min="12088" max="12088" width="14.5703125" style="295" customWidth="1"/>
    <col min="12089" max="12089" width="9" style="295" customWidth="1"/>
    <col min="12090" max="12090" width="17.7109375" style="295" customWidth="1"/>
    <col min="12091" max="12321" width="9.140625" style="295"/>
    <col min="12322" max="12322" width="11.140625" style="295" customWidth="1"/>
    <col min="12323" max="12323" width="50.7109375" style="295" customWidth="1"/>
    <col min="12324" max="12324" width="6.85546875" style="295" customWidth="1"/>
    <col min="12325" max="12325" width="7.85546875" style="295" customWidth="1"/>
    <col min="12326" max="12326" width="15.85546875" style="295" customWidth="1"/>
    <col min="12327" max="12327" width="15.28515625" style="295" customWidth="1"/>
    <col min="12328" max="12328" width="17" style="295" customWidth="1"/>
    <col min="12329" max="12329" width="14" style="295" customWidth="1"/>
    <col min="12330" max="12330" width="12.28515625" style="295" customWidth="1"/>
    <col min="12331" max="12331" width="17.42578125" style="295" customWidth="1"/>
    <col min="12332" max="12332" width="14.140625" style="295" customWidth="1"/>
    <col min="12333" max="12333" width="15.42578125" style="295" customWidth="1"/>
    <col min="12334" max="12335" width="9.42578125" style="295" customWidth="1"/>
    <col min="12336" max="12336" width="50" style="295" customWidth="1"/>
    <col min="12337" max="12337" width="14" style="295" customWidth="1"/>
    <col min="12338" max="12338" width="11" style="295" customWidth="1"/>
    <col min="12339" max="12339" width="10.5703125" style="295" customWidth="1"/>
    <col min="12340" max="12340" width="13.5703125" style="295" customWidth="1"/>
    <col min="12341" max="12341" width="10.5703125" style="295" customWidth="1"/>
    <col min="12342" max="12342" width="13.140625" style="295" customWidth="1"/>
    <col min="12343" max="12343" width="15.5703125" style="295" customWidth="1"/>
    <col min="12344" max="12344" width="14.5703125" style="295" customWidth="1"/>
    <col min="12345" max="12345" width="9" style="295" customWidth="1"/>
    <col min="12346" max="12346" width="17.7109375" style="295" customWidth="1"/>
    <col min="12347" max="12577" width="9.140625" style="295"/>
    <col min="12578" max="12578" width="11.140625" style="295" customWidth="1"/>
    <col min="12579" max="12579" width="50.7109375" style="295" customWidth="1"/>
    <col min="12580" max="12580" width="6.85546875" style="295" customWidth="1"/>
    <col min="12581" max="12581" width="7.85546875" style="295" customWidth="1"/>
    <col min="12582" max="12582" width="15.85546875" style="295" customWidth="1"/>
    <col min="12583" max="12583" width="15.28515625" style="295" customWidth="1"/>
    <col min="12584" max="12584" width="17" style="295" customWidth="1"/>
    <col min="12585" max="12585" width="14" style="295" customWidth="1"/>
    <col min="12586" max="12586" width="12.28515625" style="295" customWidth="1"/>
    <col min="12587" max="12587" width="17.42578125" style="295" customWidth="1"/>
    <col min="12588" max="12588" width="14.140625" style="295" customWidth="1"/>
    <col min="12589" max="12589" width="15.42578125" style="295" customWidth="1"/>
    <col min="12590" max="12591" width="9.42578125" style="295" customWidth="1"/>
    <col min="12592" max="12592" width="50" style="295" customWidth="1"/>
    <col min="12593" max="12593" width="14" style="295" customWidth="1"/>
    <col min="12594" max="12594" width="11" style="295" customWidth="1"/>
    <col min="12595" max="12595" width="10.5703125" style="295" customWidth="1"/>
    <col min="12596" max="12596" width="13.5703125" style="295" customWidth="1"/>
    <col min="12597" max="12597" width="10.5703125" style="295" customWidth="1"/>
    <col min="12598" max="12598" width="13.140625" style="295" customWidth="1"/>
    <col min="12599" max="12599" width="15.5703125" style="295" customWidth="1"/>
    <col min="12600" max="12600" width="14.5703125" style="295" customWidth="1"/>
    <col min="12601" max="12601" width="9" style="295" customWidth="1"/>
    <col min="12602" max="12602" width="17.7109375" style="295" customWidth="1"/>
    <col min="12603" max="12833" width="9.140625" style="295"/>
    <col min="12834" max="12834" width="11.140625" style="295" customWidth="1"/>
    <col min="12835" max="12835" width="50.7109375" style="295" customWidth="1"/>
    <col min="12836" max="12836" width="6.85546875" style="295" customWidth="1"/>
    <col min="12837" max="12837" width="7.85546875" style="295" customWidth="1"/>
    <col min="12838" max="12838" width="15.85546875" style="295" customWidth="1"/>
    <col min="12839" max="12839" width="15.28515625" style="295" customWidth="1"/>
    <col min="12840" max="12840" width="17" style="295" customWidth="1"/>
    <col min="12841" max="12841" width="14" style="295" customWidth="1"/>
    <col min="12842" max="12842" width="12.28515625" style="295" customWidth="1"/>
    <col min="12843" max="12843" width="17.42578125" style="295" customWidth="1"/>
    <col min="12844" max="12844" width="14.140625" style="295" customWidth="1"/>
    <col min="12845" max="12845" width="15.42578125" style="295" customWidth="1"/>
    <col min="12846" max="12847" width="9.42578125" style="295" customWidth="1"/>
    <col min="12848" max="12848" width="50" style="295" customWidth="1"/>
    <col min="12849" max="12849" width="14" style="295" customWidth="1"/>
    <col min="12850" max="12850" width="11" style="295" customWidth="1"/>
    <col min="12851" max="12851" width="10.5703125" style="295" customWidth="1"/>
    <col min="12852" max="12852" width="13.5703125" style="295" customWidth="1"/>
    <col min="12853" max="12853" width="10.5703125" style="295" customWidth="1"/>
    <col min="12854" max="12854" width="13.140625" style="295" customWidth="1"/>
    <col min="12855" max="12855" width="15.5703125" style="295" customWidth="1"/>
    <col min="12856" max="12856" width="14.5703125" style="295" customWidth="1"/>
    <col min="12857" max="12857" width="9" style="295" customWidth="1"/>
    <col min="12858" max="12858" width="17.7109375" style="295" customWidth="1"/>
    <col min="12859" max="13089" width="9.140625" style="295"/>
    <col min="13090" max="13090" width="11.140625" style="295" customWidth="1"/>
    <col min="13091" max="13091" width="50.7109375" style="295" customWidth="1"/>
    <col min="13092" max="13092" width="6.85546875" style="295" customWidth="1"/>
    <col min="13093" max="13093" width="7.85546875" style="295" customWidth="1"/>
    <col min="13094" max="13094" width="15.85546875" style="295" customWidth="1"/>
    <col min="13095" max="13095" width="15.28515625" style="295" customWidth="1"/>
    <col min="13096" max="13096" width="17" style="295" customWidth="1"/>
    <col min="13097" max="13097" width="14" style="295" customWidth="1"/>
    <col min="13098" max="13098" width="12.28515625" style="295" customWidth="1"/>
    <col min="13099" max="13099" width="17.42578125" style="295" customWidth="1"/>
    <col min="13100" max="13100" width="14.140625" style="295" customWidth="1"/>
    <col min="13101" max="13101" width="15.42578125" style="295" customWidth="1"/>
    <col min="13102" max="13103" width="9.42578125" style="295" customWidth="1"/>
    <col min="13104" max="13104" width="50" style="295" customWidth="1"/>
    <col min="13105" max="13105" width="14" style="295" customWidth="1"/>
    <col min="13106" max="13106" width="11" style="295" customWidth="1"/>
    <col min="13107" max="13107" width="10.5703125" style="295" customWidth="1"/>
    <col min="13108" max="13108" width="13.5703125" style="295" customWidth="1"/>
    <col min="13109" max="13109" width="10.5703125" style="295" customWidth="1"/>
    <col min="13110" max="13110" width="13.140625" style="295" customWidth="1"/>
    <col min="13111" max="13111" width="15.5703125" style="295" customWidth="1"/>
    <col min="13112" max="13112" width="14.5703125" style="295" customWidth="1"/>
    <col min="13113" max="13113" width="9" style="295" customWidth="1"/>
    <col min="13114" max="13114" width="17.7109375" style="295" customWidth="1"/>
    <col min="13115" max="13345" width="9.140625" style="295"/>
    <col min="13346" max="13346" width="11.140625" style="295" customWidth="1"/>
    <col min="13347" max="13347" width="50.7109375" style="295" customWidth="1"/>
    <col min="13348" max="13348" width="6.85546875" style="295" customWidth="1"/>
    <col min="13349" max="13349" width="7.85546875" style="295" customWidth="1"/>
    <col min="13350" max="13350" width="15.85546875" style="295" customWidth="1"/>
    <col min="13351" max="13351" width="15.28515625" style="295" customWidth="1"/>
    <col min="13352" max="13352" width="17" style="295" customWidth="1"/>
    <col min="13353" max="13353" width="14" style="295" customWidth="1"/>
    <col min="13354" max="13354" width="12.28515625" style="295" customWidth="1"/>
    <col min="13355" max="13355" width="17.42578125" style="295" customWidth="1"/>
    <col min="13356" max="13356" width="14.140625" style="295" customWidth="1"/>
    <col min="13357" max="13357" width="15.42578125" style="295" customWidth="1"/>
    <col min="13358" max="13359" width="9.42578125" style="295" customWidth="1"/>
    <col min="13360" max="13360" width="50" style="295" customWidth="1"/>
    <col min="13361" max="13361" width="14" style="295" customWidth="1"/>
    <col min="13362" max="13362" width="11" style="295" customWidth="1"/>
    <col min="13363" max="13363" width="10.5703125" style="295" customWidth="1"/>
    <col min="13364" max="13364" width="13.5703125" style="295" customWidth="1"/>
    <col min="13365" max="13365" width="10.5703125" style="295" customWidth="1"/>
    <col min="13366" max="13366" width="13.140625" style="295" customWidth="1"/>
    <col min="13367" max="13367" width="15.5703125" style="295" customWidth="1"/>
    <col min="13368" max="13368" width="14.5703125" style="295" customWidth="1"/>
    <col min="13369" max="13369" width="9" style="295" customWidth="1"/>
    <col min="13370" max="13370" width="17.7109375" style="295" customWidth="1"/>
    <col min="13371" max="13601" width="9.140625" style="295"/>
    <col min="13602" max="13602" width="11.140625" style="295" customWidth="1"/>
    <col min="13603" max="13603" width="50.7109375" style="295" customWidth="1"/>
    <col min="13604" max="13604" width="6.85546875" style="295" customWidth="1"/>
    <col min="13605" max="13605" width="7.85546875" style="295" customWidth="1"/>
    <col min="13606" max="13606" width="15.85546875" style="295" customWidth="1"/>
    <col min="13607" max="13607" width="15.28515625" style="295" customWidth="1"/>
    <col min="13608" max="13608" width="17" style="295" customWidth="1"/>
    <col min="13609" max="13609" width="14" style="295" customWidth="1"/>
    <col min="13610" max="13610" width="12.28515625" style="295" customWidth="1"/>
    <col min="13611" max="13611" width="17.42578125" style="295" customWidth="1"/>
    <col min="13612" max="13612" width="14.140625" style="295" customWidth="1"/>
    <col min="13613" max="13613" width="15.42578125" style="295" customWidth="1"/>
    <col min="13614" max="13615" width="9.42578125" style="295" customWidth="1"/>
    <col min="13616" max="13616" width="50" style="295" customWidth="1"/>
    <col min="13617" max="13617" width="14" style="295" customWidth="1"/>
    <col min="13618" max="13618" width="11" style="295" customWidth="1"/>
    <col min="13619" max="13619" width="10.5703125" style="295" customWidth="1"/>
    <col min="13620" max="13620" width="13.5703125" style="295" customWidth="1"/>
    <col min="13621" max="13621" width="10.5703125" style="295" customWidth="1"/>
    <col min="13622" max="13622" width="13.140625" style="295" customWidth="1"/>
    <col min="13623" max="13623" width="15.5703125" style="295" customWidth="1"/>
    <col min="13624" max="13624" width="14.5703125" style="295" customWidth="1"/>
    <col min="13625" max="13625" width="9" style="295" customWidth="1"/>
    <col min="13626" max="13626" width="17.7109375" style="295" customWidth="1"/>
    <col min="13627" max="13857" width="9.140625" style="295"/>
    <col min="13858" max="13858" width="11.140625" style="295" customWidth="1"/>
    <col min="13859" max="13859" width="50.7109375" style="295" customWidth="1"/>
    <col min="13860" max="13860" width="6.85546875" style="295" customWidth="1"/>
    <col min="13861" max="13861" width="7.85546875" style="295" customWidth="1"/>
    <col min="13862" max="13862" width="15.85546875" style="295" customWidth="1"/>
    <col min="13863" max="13863" width="15.28515625" style="295" customWidth="1"/>
    <col min="13864" max="13864" width="17" style="295" customWidth="1"/>
    <col min="13865" max="13865" width="14" style="295" customWidth="1"/>
    <col min="13866" max="13866" width="12.28515625" style="295" customWidth="1"/>
    <col min="13867" max="13867" width="17.42578125" style="295" customWidth="1"/>
    <col min="13868" max="13868" width="14.140625" style="295" customWidth="1"/>
    <col min="13869" max="13869" width="15.42578125" style="295" customWidth="1"/>
    <col min="13870" max="13871" width="9.42578125" style="295" customWidth="1"/>
    <col min="13872" max="13872" width="50" style="295" customWidth="1"/>
    <col min="13873" max="13873" width="14" style="295" customWidth="1"/>
    <col min="13874" max="13874" width="11" style="295" customWidth="1"/>
    <col min="13875" max="13875" width="10.5703125" style="295" customWidth="1"/>
    <col min="13876" max="13876" width="13.5703125" style="295" customWidth="1"/>
    <col min="13877" max="13877" width="10.5703125" style="295" customWidth="1"/>
    <col min="13878" max="13878" width="13.140625" style="295" customWidth="1"/>
    <col min="13879" max="13879" width="15.5703125" style="295" customWidth="1"/>
    <col min="13880" max="13880" width="14.5703125" style="295" customWidth="1"/>
    <col min="13881" max="13881" width="9" style="295" customWidth="1"/>
    <col min="13882" max="13882" width="17.7109375" style="295" customWidth="1"/>
    <col min="13883" max="14113" width="9.140625" style="295"/>
    <col min="14114" max="14114" width="11.140625" style="295" customWidth="1"/>
    <col min="14115" max="14115" width="50.7109375" style="295" customWidth="1"/>
    <col min="14116" max="14116" width="6.85546875" style="295" customWidth="1"/>
    <col min="14117" max="14117" width="7.85546875" style="295" customWidth="1"/>
    <col min="14118" max="14118" width="15.85546875" style="295" customWidth="1"/>
    <col min="14119" max="14119" width="15.28515625" style="295" customWidth="1"/>
    <col min="14120" max="14120" width="17" style="295" customWidth="1"/>
    <col min="14121" max="14121" width="14" style="295" customWidth="1"/>
    <col min="14122" max="14122" width="12.28515625" style="295" customWidth="1"/>
    <col min="14123" max="14123" width="17.42578125" style="295" customWidth="1"/>
    <col min="14124" max="14124" width="14.140625" style="295" customWidth="1"/>
    <col min="14125" max="14125" width="15.42578125" style="295" customWidth="1"/>
    <col min="14126" max="14127" width="9.42578125" style="295" customWidth="1"/>
    <col min="14128" max="14128" width="50" style="295" customWidth="1"/>
    <col min="14129" max="14129" width="14" style="295" customWidth="1"/>
    <col min="14130" max="14130" width="11" style="295" customWidth="1"/>
    <col min="14131" max="14131" width="10.5703125" style="295" customWidth="1"/>
    <col min="14132" max="14132" width="13.5703125" style="295" customWidth="1"/>
    <col min="14133" max="14133" width="10.5703125" style="295" customWidth="1"/>
    <col min="14134" max="14134" width="13.140625" style="295" customWidth="1"/>
    <col min="14135" max="14135" width="15.5703125" style="295" customWidth="1"/>
    <col min="14136" max="14136" width="14.5703125" style="295" customWidth="1"/>
    <col min="14137" max="14137" width="9" style="295" customWidth="1"/>
    <col min="14138" max="14138" width="17.7109375" style="295" customWidth="1"/>
    <col min="14139" max="14369" width="9.140625" style="295"/>
    <col min="14370" max="14370" width="11.140625" style="295" customWidth="1"/>
    <col min="14371" max="14371" width="50.7109375" style="295" customWidth="1"/>
    <col min="14372" max="14372" width="6.85546875" style="295" customWidth="1"/>
    <col min="14373" max="14373" width="7.85546875" style="295" customWidth="1"/>
    <col min="14374" max="14374" width="15.85546875" style="295" customWidth="1"/>
    <col min="14375" max="14375" width="15.28515625" style="295" customWidth="1"/>
    <col min="14376" max="14376" width="17" style="295" customWidth="1"/>
    <col min="14377" max="14377" width="14" style="295" customWidth="1"/>
    <col min="14378" max="14378" width="12.28515625" style="295" customWidth="1"/>
    <col min="14379" max="14379" width="17.42578125" style="295" customWidth="1"/>
    <col min="14380" max="14380" width="14.140625" style="295" customWidth="1"/>
    <col min="14381" max="14381" width="15.42578125" style="295" customWidth="1"/>
    <col min="14382" max="14383" width="9.42578125" style="295" customWidth="1"/>
    <col min="14384" max="14384" width="50" style="295" customWidth="1"/>
    <col min="14385" max="14385" width="14" style="295" customWidth="1"/>
    <col min="14386" max="14386" width="11" style="295" customWidth="1"/>
    <col min="14387" max="14387" width="10.5703125" style="295" customWidth="1"/>
    <col min="14388" max="14388" width="13.5703125" style="295" customWidth="1"/>
    <col min="14389" max="14389" width="10.5703125" style="295" customWidth="1"/>
    <col min="14390" max="14390" width="13.140625" style="295" customWidth="1"/>
    <col min="14391" max="14391" width="15.5703125" style="295" customWidth="1"/>
    <col min="14392" max="14392" width="14.5703125" style="295" customWidth="1"/>
    <col min="14393" max="14393" width="9" style="295" customWidth="1"/>
    <col min="14394" max="14394" width="17.7109375" style="295" customWidth="1"/>
    <col min="14395" max="14625" width="9.140625" style="295"/>
    <col min="14626" max="14626" width="11.140625" style="295" customWidth="1"/>
    <col min="14627" max="14627" width="50.7109375" style="295" customWidth="1"/>
    <col min="14628" max="14628" width="6.85546875" style="295" customWidth="1"/>
    <col min="14629" max="14629" width="7.85546875" style="295" customWidth="1"/>
    <col min="14630" max="14630" width="15.85546875" style="295" customWidth="1"/>
    <col min="14631" max="14631" width="15.28515625" style="295" customWidth="1"/>
    <col min="14632" max="14632" width="17" style="295" customWidth="1"/>
    <col min="14633" max="14633" width="14" style="295" customWidth="1"/>
    <col min="14634" max="14634" width="12.28515625" style="295" customWidth="1"/>
    <col min="14635" max="14635" width="17.42578125" style="295" customWidth="1"/>
    <col min="14636" max="14636" width="14.140625" style="295" customWidth="1"/>
    <col min="14637" max="14637" width="15.42578125" style="295" customWidth="1"/>
    <col min="14638" max="14639" width="9.42578125" style="295" customWidth="1"/>
    <col min="14640" max="14640" width="50" style="295" customWidth="1"/>
    <col min="14641" max="14641" width="14" style="295" customWidth="1"/>
    <col min="14642" max="14642" width="11" style="295" customWidth="1"/>
    <col min="14643" max="14643" width="10.5703125" style="295" customWidth="1"/>
    <col min="14644" max="14644" width="13.5703125" style="295" customWidth="1"/>
    <col min="14645" max="14645" width="10.5703125" style="295" customWidth="1"/>
    <col min="14646" max="14646" width="13.140625" style="295" customWidth="1"/>
    <col min="14647" max="14647" width="15.5703125" style="295" customWidth="1"/>
    <col min="14648" max="14648" width="14.5703125" style="295" customWidth="1"/>
    <col min="14649" max="14649" width="9" style="295" customWidth="1"/>
    <col min="14650" max="14650" width="17.7109375" style="295" customWidth="1"/>
    <col min="14651" max="14881" width="9.140625" style="295"/>
    <col min="14882" max="14882" width="11.140625" style="295" customWidth="1"/>
    <col min="14883" max="14883" width="50.7109375" style="295" customWidth="1"/>
    <col min="14884" max="14884" width="6.85546875" style="295" customWidth="1"/>
    <col min="14885" max="14885" width="7.85546875" style="295" customWidth="1"/>
    <col min="14886" max="14886" width="15.85546875" style="295" customWidth="1"/>
    <col min="14887" max="14887" width="15.28515625" style="295" customWidth="1"/>
    <col min="14888" max="14888" width="17" style="295" customWidth="1"/>
    <col min="14889" max="14889" width="14" style="295" customWidth="1"/>
    <col min="14890" max="14890" width="12.28515625" style="295" customWidth="1"/>
    <col min="14891" max="14891" width="17.42578125" style="295" customWidth="1"/>
    <col min="14892" max="14892" width="14.140625" style="295" customWidth="1"/>
    <col min="14893" max="14893" width="15.42578125" style="295" customWidth="1"/>
    <col min="14894" max="14895" width="9.42578125" style="295" customWidth="1"/>
    <col min="14896" max="14896" width="50" style="295" customWidth="1"/>
    <col min="14897" max="14897" width="14" style="295" customWidth="1"/>
    <col min="14898" max="14898" width="11" style="295" customWidth="1"/>
    <col min="14899" max="14899" width="10.5703125" style="295" customWidth="1"/>
    <col min="14900" max="14900" width="13.5703125" style="295" customWidth="1"/>
    <col min="14901" max="14901" width="10.5703125" style="295" customWidth="1"/>
    <col min="14902" max="14902" width="13.140625" style="295" customWidth="1"/>
    <col min="14903" max="14903" width="15.5703125" style="295" customWidth="1"/>
    <col min="14904" max="14904" width="14.5703125" style="295" customWidth="1"/>
    <col min="14905" max="14905" width="9" style="295" customWidth="1"/>
    <col min="14906" max="14906" width="17.7109375" style="295" customWidth="1"/>
    <col min="14907" max="15137" width="9.140625" style="295"/>
    <col min="15138" max="15138" width="11.140625" style="295" customWidth="1"/>
    <col min="15139" max="15139" width="50.7109375" style="295" customWidth="1"/>
    <col min="15140" max="15140" width="6.85546875" style="295" customWidth="1"/>
    <col min="15141" max="15141" width="7.85546875" style="295" customWidth="1"/>
    <col min="15142" max="15142" width="15.85546875" style="295" customWidth="1"/>
    <col min="15143" max="15143" width="15.28515625" style="295" customWidth="1"/>
    <col min="15144" max="15144" width="17" style="295" customWidth="1"/>
    <col min="15145" max="15145" width="14" style="295" customWidth="1"/>
    <col min="15146" max="15146" width="12.28515625" style="295" customWidth="1"/>
    <col min="15147" max="15147" width="17.42578125" style="295" customWidth="1"/>
    <col min="15148" max="15148" width="14.140625" style="295" customWidth="1"/>
    <col min="15149" max="15149" width="15.42578125" style="295" customWidth="1"/>
    <col min="15150" max="15151" width="9.42578125" style="295" customWidth="1"/>
    <col min="15152" max="15152" width="50" style="295" customWidth="1"/>
    <col min="15153" max="15153" width="14" style="295" customWidth="1"/>
    <col min="15154" max="15154" width="11" style="295" customWidth="1"/>
    <col min="15155" max="15155" width="10.5703125" style="295" customWidth="1"/>
    <col min="15156" max="15156" width="13.5703125" style="295" customWidth="1"/>
    <col min="15157" max="15157" width="10.5703125" style="295" customWidth="1"/>
    <col min="15158" max="15158" width="13.140625" style="295" customWidth="1"/>
    <col min="15159" max="15159" width="15.5703125" style="295" customWidth="1"/>
    <col min="15160" max="15160" width="14.5703125" style="295" customWidth="1"/>
    <col min="15161" max="15161" width="9" style="295" customWidth="1"/>
    <col min="15162" max="15162" width="17.7109375" style="295" customWidth="1"/>
    <col min="15163" max="15393" width="9.140625" style="295"/>
    <col min="15394" max="15394" width="11.140625" style="295" customWidth="1"/>
    <col min="15395" max="15395" width="50.7109375" style="295" customWidth="1"/>
    <col min="15396" max="15396" width="6.85546875" style="295" customWidth="1"/>
    <col min="15397" max="15397" width="7.85546875" style="295" customWidth="1"/>
    <col min="15398" max="15398" width="15.85546875" style="295" customWidth="1"/>
    <col min="15399" max="15399" width="15.28515625" style="295" customWidth="1"/>
    <col min="15400" max="15400" width="17" style="295" customWidth="1"/>
    <col min="15401" max="15401" width="14" style="295" customWidth="1"/>
    <col min="15402" max="15402" width="12.28515625" style="295" customWidth="1"/>
    <col min="15403" max="15403" width="17.42578125" style="295" customWidth="1"/>
    <col min="15404" max="15404" width="14.140625" style="295" customWidth="1"/>
    <col min="15405" max="15405" width="15.42578125" style="295" customWidth="1"/>
    <col min="15406" max="15407" width="9.42578125" style="295" customWidth="1"/>
    <col min="15408" max="15408" width="50" style="295" customWidth="1"/>
    <col min="15409" max="15409" width="14" style="295" customWidth="1"/>
    <col min="15410" max="15410" width="11" style="295" customWidth="1"/>
    <col min="15411" max="15411" width="10.5703125" style="295" customWidth="1"/>
    <col min="15412" max="15412" width="13.5703125" style="295" customWidth="1"/>
    <col min="15413" max="15413" width="10.5703125" style="295" customWidth="1"/>
    <col min="15414" max="15414" width="13.140625" style="295" customWidth="1"/>
    <col min="15415" max="15415" width="15.5703125" style="295" customWidth="1"/>
    <col min="15416" max="15416" width="14.5703125" style="295" customWidth="1"/>
    <col min="15417" max="15417" width="9" style="295" customWidth="1"/>
    <col min="15418" max="15418" width="17.7109375" style="295" customWidth="1"/>
    <col min="15419" max="15649" width="9.140625" style="295"/>
    <col min="15650" max="15650" width="11.140625" style="295" customWidth="1"/>
    <col min="15651" max="15651" width="50.7109375" style="295" customWidth="1"/>
    <col min="15652" max="15652" width="6.85546875" style="295" customWidth="1"/>
    <col min="15653" max="15653" width="7.85546875" style="295" customWidth="1"/>
    <col min="15654" max="15654" width="15.85546875" style="295" customWidth="1"/>
    <col min="15655" max="15655" width="15.28515625" style="295" customWidth="1"/>
    <col min="15656" max="15656" width="17" style="295" customWidth="1"/>
    <col min="15657" max="15657" width="14" style="295" customWidth="1"/>
    <col min="15658" max="15658" width="12.28515625" style="295" customWidth="1"/>
    <col min="15659" max="15659" width="17.42578125" style="295" customWidth="1"/>
    <col min="15660" max="15660" width="14.140625" style="295" customWidth="1"/>
    <col min="15661" max="15661" width="15.42578125" style="295" customWidth="1"/>
    <col min="15662" max="15663" width="9.42578125" style="295" customWidth="1"/>
    <col min="15664" max="15664" width="50" style="295" customWidth="1"/>
    <col min="15665" max="15665" width="14" style="295" customWidth="1"/>
    <col min="15666" max="15666" width="11" style="295" customWidth="1"/>
    <col min="15667" max="15667" width="10.5703125" style="295" customWidth="1"/>
    <col min="15668" max="15668" width="13.5703125" style="295" customWidth="1"/>
    <col min="15669" max="15669" width="10.5703125" style="295" customWidth="1"/>
    <col min="15670" max="15670" width="13.140625" style="295" customWidth="1"/>
    <col min="15671" max="15671" width="15.5703125" style="295" customWidth="1"/>
    <col min="15672" max="15672" width="14.5703125" style="295" customWidth="1"/>
    <col min="15673" max="15673" width="9" style="295" customWidth="1"/>
    <col min="15674" max="15674" width="17.7109375" style="295" customWidth="1"/>
    <col min="15675" max="15905" width="9.140625" style="295"/>
    <col min="15906" max="15906" width="11.140625" style="295" customWidth="1"/>
    <col min="15907" max="15907" width="50.7109375" style="295" customWidth="1"/>
    <col min="15908" max="15908" width="6.85546875" style="295" customWidth="1"/>
    <col min="15909" max="15909" width="7.85546875" style="295" customWidth="1"/>
    <col min="15910" max="15910" width="15.85546875" style="295" customWidth="1"/>
    <col min="15911" max="15911" width="15.28515625" style="295" customWidth="1"/>
    <col min="15912" max="15912" width="17" style="295" customWidth="1"/>
    <col min="15913" max="15913" width="14" style="295" customWidth="1"/>
    <col min="15914" max="15914" width="12.28515625" style="295" customWidth="1"/>
    <col min="15915" max="15915" width="17.42578125" style="295" customWidth="1"/>
    <col min="15916" max="15916" width="14.140625" style="295" customWidth="1"/>
    <col min="15917" max="15917" width="15.42578125" style="295" customWidth="1"/>
    <col min="15918" max="15919" width="9.42578125" style="295" customWidth="1"/>
    <col min="15920" max="15920" width="50" style="295" customWidth="1"/>
    <col min="15921" max="15921" width="14" style="295" customWidth="1"/>
    <col min="15922" max="15922" width="11" style="295" customWidth="1"/>
    <col min="15923" max="15923" width="10.5703125" style="295" customWidth="1"/>
    <col min="15924" max="15924" width="13.5703125" style="295" customWidth="1"/>
    <col min="15925" max="15925" width="10.5703125" style="295" customWidth="1"/>
    <col min="15926" max="15926" width="13.140625" style="295" customWidth="1"/>
    <col min="15927" max="15927" width="15.5703125" style="295" customWidth="1"/>
    <col min="15928" max="15928" width="14.5703125" style="295" customWidth="1"/>
    <col min="15929" max="15929" width="9" style="295" customWidth="1"/>
    <col min="15930" max="15930" width="17.7109375" style="295" customWidth="1"/>
    <col min="15931" max="16161" width="9.140625" style="295"/>
    <col min="16162" max="16162" width="11.140625" style="295" customWidth="1"/>
    <col min="16163" max="16163" width="50.7109375" style="295" customWidth="1"/>
    <col min="16164" max="16164" width="6.85546875" style="295" customWidth="1"/>
    <col min="16165" max="16165" width="7.85546875" style="295" customWidth="1"/>
    <col min="16166" max="16166" width="15.85546875" style="295" customWidth="1"/>
    <col min="16167" max="16167" width="15.28515625" style="295" customWidth="1"/>
    <col min="16168" max="16168" width="17" style="295" customWidth="1"/>
    <col min="16169" max="16169" width="14" style="295" customWidth="1"/>
    <col min="16170" max="16170" width="12.28515625" style="295" customWidth="1"/>
    <col min="16171" max="16171" width="17.42578125" style="295" customWidth="1"/>
    <col min="16172" max="16172" width="14.140625" style="295" customWidth="1"/>
    <col min="16173" max="16173" width="15.42578125" style="295" customWidth="1"/>
    <col min="16174" max="16175" width="9.42578125" style="295" customWidth="1"/>
    <col min="16176" max="16176" width="50" style="295" customWidth="1"/>
    <col min="16177" max="16177" width="14" style="295" customWidth="1"/>
    <col min="16178" max="16178" width="11" style="295" customWidth="1"/>
    <col min="16179" max="16179" width="10.5703125" style="295" customWidth="1"/>
    <col min="16180" max="16180" width="13.5703125" style="295" customWidth="1"/>
    <col min="16181" max="16181" width="10.5703125" style="295" customWidth="1"/>
    <col min="16182" max="16182" width="13.140625" style="295" customWidth="1"/>
    <col min="16183" max="16183" width="15.5703125" style="295" customWidth="1"/>
    <col min="16184" max="16184" width="14.5703125" style="295" customWidth="1"/>
    <col min="16185" max="16185" width="9" style="295" customWidth="1"/>
    <col min="16186" max="16186" width="17.7109375" style="295" customWidth="1"/>
    <col min="16187" max="16384" width="9.140625" style="295"/>
  </cols>
  <sheetData>
    <row r="1" spans="1:60" ht="28.5" customHeight="1" x14ac:dyDescent="0.2">
      <c r="A1" s="617" t="s">
        <v>547</v>
      </c>
      <c r="B1" s="617" t="s">
        <v>12</v>
      </c>
      <c r="C1" s="294" t="s">
        <v>549</v>
      </c>
      <c r="D1" s="617" t="s">
        <v>491</v>
      </c>
      <c r="E1" s="621" t="s">
        <v>613</v>
      </c>
      <c r="F1" s="622"/>
      <c r="G1" s="623"/>
      <c r="H1" s="621" t="s">
        <v>682</v>
      </c>
      <c r="I1" s="622"/>
      <c r="J1" s="623"/>
      <c r="K1" s="621" t="s">
        <v>614</v>
      </c>
      <c r="L1" s="622"/>
      <c r="M1" s="623"/>
      <c r="N1" s="621" t="s">
        <v>681</v>
      </c>
      <c r="O1" s="622"/>
      <c r="P1" s="623"/>
      <c r="Q1" s="627" t="s">
        <v>738</v>
      </c>
      <c r="R1" s="628"/>
      <c r="S1" s="628"/>
      <c r="T1" s="628"/>
      <c r="U1" s="628"/>
      <c r="V1" s="628"/>
      <c r="W1" s="628"/>
      <c r="X1" s="628"/>
      <c r="Y1" s="628"/>
      <c r="Z1" s="628"/>
      <c r="AA1" s="628"/>
      <c r="AB1" s="628"/>
      <c r="AC1" s="628"/>
      <c r="AD1" s="628"/>
      <c r="AE1" s="629"/>
      <c r="AF1" s="617" t="s">
        <v>547</v>
      </c>
      <c r="AG1" s="617" t="s">
        <v>12</v>
      </c>
      <c r="AH1" s="621" t="s">
        <v>616</v>
      </c>
      <c r="AI1" s="622"/>
      <c r="AJ1" s="623"/>
      <c r="AK1" s="621" t="s">
        <v>617</v>
      </c>
      <c r="AL1" s="622"/>
      <c r="AM1" s="623"/>
      <c r="AN1" s="627" t="s">
        <v>618</v>
      </c>
      <c r="AO1" s="628"/>
      <c r="AP1" s="628"/>
      <c r="AQ1" s="628"/>
      <c r="AR1" s="628"/>
      <c r="AS1" s="628"/>
      <c r="AT1" s="628"/>
      <c r="AU1" s="628"/>
      <c r="AV1" s="629"/>
      <c r="AW1" s="618" t="s">
        <v>741</v>
      </c>
      <c r="AX1" s="619"/>
      <c r="AY1" s="619"/>
      <c r="AZ1" s="619"/>
      <c r="BA1" s="619"/>
      <c r="BB1" s="619"/>
      <c r="BC1" s="619"/>
      <c r="BD1" s="619"/>
      <c r="BE1" s="620"/>
      <c r="BF1" s="630" t="s">
        <v>737</v>
      </c>
      <c r="BG1" s="630"/>
      <c r="BH1" s="630"/>
    </row>
    <row r="2" spans="1:60" ht="74.25" customHeight="1" x14ac:dyDescent="0.2">
      <c r="A2" s="617"/>
      <c r="B2" s="617"/>
      <c r="C2" s="617" t="s">
        <v>548</v>
      </c>
      <c r="D2" s="617"/>
      <c r="E2" s="624"/>
      <c r="F2" s="625"/>
      <c r="G2" s="626"/>
      <c r="H2" s="624"/>
      <c r="I2" s="625"/>
      <c r="J2" s="626"/>
      <c r="K2" s="624"/>
      <c r="L2" s="625"/>
      <c r="M2" s="626"/>
      <c r="N2" s="624"/>
      <c r="O2" s="625"/>
      <c r="P2" s="626"/>
      <c r="Q2" s="627" t="s">
        <v>722</v>
      </c>
      <c r="R2" s="628"/>
      <c r="S2" s="629"/>
      <c r="T2" s="627" t="s">
        <v>739</v>
      </c>
      <c r="U2" s="628"/>
      <c r="V2" s="629"/>
      <c r="W2" s="627" t="s">
        <v>684</v>
      </c>
      <c r="X2" s="628"/>
      <c r="Y2" s="629"/>
      <c r="Z2" s="627" t="s">
        <v>683</v>
      </c>
      <c r="AA2" s="628"/>
      <c r="AB2" s="629"/>
      <c r="AC2" s="627" t="s">
        <v>615</v>
      </c>
      <c r="AD2" s="628"/>
      <c r="AE2" s="629"/>
      <c r="AF2" s="617"/>
      <c r="AG2" s="617"/>
      <c r="AH2" s="624"/>
      <c r="AI2" s="625"/>
      <c r="AJ2" s="626"/>
      <c r="AK2" s="624"/>
      <c r="AL2" s="625"/>
      <c r="AM2" s="626"/>
      <c r="AN2" s="627" t="s">
        <v>685</v>
      </c>
      <c r="AO2" s="628"/>
      <c r="AP2" s="629"/>
      <c r="AQ2" s="627" t="s">
        <v>686</v>
      </c>
      <c r="AR2" s="628"/>
      <c r="AS2" s="629"/>
      <c r="AT2" s="627" t="s">
        <v>687</v>
      </c>
      <c r="AU2" s="628"/>
      <c r="AV2" s="629"/>
      <c r="AW2" s="618" t="s">
        <v>619</v>
      </c>
      <c r="AX2" s="619"/>
      <c r="AY2" s="620"/>
      <c r="AZ2" s="618" t="s">
        <v>740</v>
      </c>
      <c r="BA2" s="619"/>
      <c r="BB2" s="620"/>
      <c r="BC2" s="618" t="s">
        <v>688</v>
      </c>
      <c r="BD2" s="619"/>
      <c r="BE2" s="620"/>
      <c r="BF2" s="630"/>
      <c r="BG2" s="630"/>
      <c r="BH2" s="630"/>
    </row>
    <row r="3" spans="1:60" ht="43.5" customHeight="1" x14ac:dyDescent="0.2">
      <c r="A3" s="617"/>
      <c r="B3" s="617"/>
      <c r="C3" s="617"/>
      <c r="D3" s="294"/>
      <c r="E3" s="296" t="s">
        <v>627</v>
      </c>
      <c r="F3" s="396" t="s">
        <v>680</v>
      </c>
      <c r="G3" s="421" t="s">
        <v>912</v>
      </c>
      <c r="H3" s="296" t="s">
        <v>627</v>
      </c>
      <c r="I3" s="396" t="s">
        <v>680</v>
      </c>
      <c r="J3" s="421" t="s">
        <v>912</v>
      </c>
      <c r="K3" s="296" t="s">
        <v>627</v>
      </c>
      <c r="L3" s="396" t="s">
        <v>680</v>
      </c>
      <c r="M3" s="421" t="s">
        <v>912</v>
      </c>
      <c r="N3" s="296" t="s">
        <v>627</v>
      </c>
      <c r="O3" s="396" t="s">
        <v>680</v>
      </c>
      <c r="P3" s="421" t="s">
        <v>912</v>
      </c>
      <c r="Q3" s="296" t="s">
        <v>627</v>
      </c>
      <c r="R3" s="396" t="s">
        <v>680</v>
      </c>
      <c r="S3" s="421" t="s">
        <v>912</v>
      </c>
      <c r="T3" s="296" t="s">
        <v>627</v>
      </c>
      <c r="U3" s="396" t="s">
        <v>680</v>
      </c>
      <c r="V3" s="421" t="s">
        <v>912</v>
      </c>
      <c r="W3" s="296" t="s">
        <v>627</v>
      </c>
      <c r="X3" s="396" t="s">
        <v>680</v>
      </c>
      <c r="Y3" s="421" t="s">
        <v>912</v>
      </c>
      <c r="Z3" s="296" t="s">
        <v>627</v>
      </c>
      <c r="AA3" s="396" t="s">
        <v>680</v>
      </c>
      <c r="AB3" s="421" t="s">
        <v>912</v>
      </c>
      <c r="AC3" s="296" t="s">
        <v>627</v>
      </c>
      <c r="AD3" s="396" t="s">
        <v>680</v>
      </c>
      <c r="AE3" s="421" t="s">
        <v>912</v>
      </c>
      <c r="AF3" s="617"/>
      <c r="AG3" s="617"/>
      <c r="AH3" s="296" t="s">
        <v>627</v>
      </c>
      <c r="AI3" s="396" t="s">
        <v>680</v>
      </c>
      <c r="AJ3" s="421" t="s">
        <v>912</v>
      </c>
      <c r="AK3" s="296" t="s">
        <v>627</v>
      </c>
      <c r="AL3" s="396" t="s">
        <v>680</v>
      </c>
      <c r="AM3" s="421" t="s">
        <v>912</v>
      </c>
      <c r="AN3" s="296" t="s">
        <v>627</v>
      </c>
      <c r="AO3" s="396" t="s">
        <v>680</v>
      </c>
      <c r="AP3" s="421" t="s">
        <v>912</v>
      </c>
      <c r="AQ3" s="296" t="s">
        <v>627</v>
      </c>
      <c r="AR3" s="396" t="s">
        <v>680</v>
      </c>
      <c r="AS3" s="421" t="s">
        <v>912</v>
      </c>
      <c r="AT3" s="296" t="s">
        <v>627</v>
      </c>
      <c r="AU3" s="396" t="s">
        <v>680</v>
      </c>
      <c r="AV3" s="421" t="s">
        <v>912</v>
      </c>
      <c r="AW3" s="296" t="s">
        <v>627</v>
      </c>
      <c r="AX3" s="396" t="s">
        <v>680</v>
      </c>
      <c r="AY3" s="421" t="s">
        <v>912</v>
      </c>
      <c r="AZ3" s="296" t="s">
        <v>627</v>
      </c>
      <c r="BA3" s="396" t="s">
        <v>680</v>
      </c>
      <c r="BB3" s="421" t="s">
        <v>912</v>
      </c>
      <c r="BC3" s="296" t="s">
        <v>627</v>
      </c>
      <c r="BD3" s="396" t="s">
        <v>680</v>
      </c>
      <c r="BE3" s="421" t="s">
        <v>912</v>
      </c>
      <c r="BF3" s="296" t="s">
        <v>627</v>
      </c>
      <c r="BG3" s="421" t="s">
        <v>680</v>
      </c>
      <c r="BH3" s="421" t="s">
        <v>912</v>
      </c>
    </row>
    <row r="4" spans="1:60" ht="15.75" x14ac:dyDescent="0.2">
      <c r="A4" s="297"/>
      <c r="B4" s="298" t="s">
        <v>492</v>
      </c>
      <c r="C4" s="298"/>
      <c r="D4" s="299"/>
      <c r="E4" s="300"/>
      <c r="F4" s="302"/>
      <c r="G4" s="302"/>
      <c r="H4" s="301"/>
      <c r="I4" s="302"/>
      <c r="J4" s="302"/>
      <c r="K4" s="301"/>
      <c r="L4" s="302"/>
      <c r="M4" s="302"/>
      <c r="N4" s="301"/>
      <c r="O4" s="302"/>
      <c r="P4" s="302"/>
      <c r="Q4" s="301"/>
      <c r="R4" s="302"/>
      <c r="S4" s="302"/>
      <c r="T4" s="301"/>
      <c r="U4" s="302"/>
      <c r="V4" s="302"/>
      <c r="W4" s="301"/>
      <c r="X4" s="302"/>
      <c r="Y4" s="302"/>
      <c r="Z4" s="301"/>
      <c r="AA4" s="302"/>
      <c r="AB4" s="302"/>
      <c r="AC4" s="301"/>
      <c r="AD4" s="302"/>
      <c r="AE4" s="302"/>
      <c r="AF4" s="297"/>
      <c r="AG4" s="298" t="s">
        <v>492</v>
      </c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3"/>
      <c r="BG4" s="303"/>
      <c r="BH4" s="303"/>
    </row>
    <row r="5" spans="1:60" ht="15.75" x14ac:dyDescent="0.2">
      <c r="A5" s="304" t="s">
        <v>376</v>
      </c>
      <c r="B5" s="304" t="s">
        <v>377</v>
      </c>
      <c r="C5" s="304"/>
      <c r="D5" s="303"/>
      <c r="E5" s="305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4" t="s">
        <v>376</v>
      </c>
      <c r="AG5" s="304" t="s">
        <v>377</v>
      </c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  <c r="BC5" s="302"/>
      <c r="BD5" s="302"/>
      <c r="BE5" s="302"/>
      <c r="BF5" s="303"/>
      <c r="BG5" s="303"/>
      <c r="BH5" s="303"/>
    </row>
    <row r="6" spans="1:60" ht="15.75" x14ac:dyDescent="0.2">
      <c r="A6" s="306" t="s">
        <v>378</v>
      </c>
      <c r="B6" s="307" t="s">
        <v>379</v>
      </c>
      <c r="C6" s="307" t="s">
        <v>159</v>
      </c>
      <c r="D6" s="308">
        <v>5</v>
      </c>
      <c r="E6" s="309">
        <v>36727900</v>
      </c>
      <c r="F6" s="309">
        <v>36838188</v>
      </c>
      <c r="G6" s="548">
        <v>37133078</v>
      </c>
      <c r="H6" s="309">
        <v>9283000</v>
      </c>
      <c r="I6" s="309">
        <v>9305998</v>
      </c>
      <c r="J6" s="548">
        <v>9370874</v>
      </c>
      <c r="K6" s="309">
        <v>28822004</v>
      </c>
      <c r="L6" s="309">
        <v>28822004</v>
      </c>
      <c r="M6" s="548">
        <v>28487722</v>
      </c>
      <c r="N6" s="309"/>
      <c r="O6" s="309"/>
      <c r="P6" s="309"/>
      <c r="Q6" s="309"/>
      <c r="R6" s="309"/>
      <c r="S6" s="309"/>
      <c r="T6" s="309">
        <v>600000</v>
      </c>
      <c r="U6" s="309">
        <v>600000</v>
      </c>
      <c r="V6" s="309">
        <v>600000</v>
      </c>
      <c r="W6" s="309"/>
      <c r="X6" s="309"/>
      <c r="Y6" s="309"/>
      <c r="Z6" s="309"/>
      <c r="AA6" s="309"/>
      <c r="AB6" s="309"/>
      <c r="AC6" s="309">
        <v>204110000</v>
      </c>
      <c r="AD6" s="309">
        <v>188239236</v>
      </c>
      <c r="AE6" s="548">
        <v>189508653</v>
      </c>
      <c r="AF6" s="306" t="s">
        <v>378</v>
      </c>
      <c r="AG6" s="307" t="s">
        <v>379</v>
      </c>
      <c r="AH6" s="309">
        <v>3149985</v>
      </c>
      <c r="AI6" s="309">
        <v>3149985</v>
      </c>
      <c r="AJ6" s="548">
        <v>3480337</v>
      </c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10">
        <f t="shared" ref="BF6:BF19" si="0">SUM(E6+H6+K6+N6+Q6+T6+W6+Z6+AC6+AH6+AK6+AN6+AQ6+AT6+AU6+AW6+AZ6+BC6)</f>
        <v>282692889</v>
      </c>
      <c r="BG6" s="310">
        <f t="shared" ref="BG6:BH19" si="1">SUM(F6+I6+L6+O6+R6+U6+X6+AA6+AD6+AI6+AL6+AO6+AR6+AU6+AW6+AX6+BA6+BD6)</f>
        <v>266955411</v>
      </c>
      <c r="BH6" s="310">
        <f t="shared" si="1"/>
        <v>268580664</v>
      </c>
    </row>
    <row r="7" spans="1:60" ht="15.75" x14ac:dyDescent="0.2">
      <c r="A7" s="306" t="s">
        <v>494</v>
      </c>
      <c r="B7" s="311" t="s">
        <v>495</v>
      </c>
      <c r="C7" s="311" t="s">
        <v>159</v>
      </c>
      <c r="D7" s="302"/>
      <c r="E7" s="309"/>
      <c r="F7" s="309"/>
      <c r="G7" s="309"/>
      <c r="H7" s="309"/>
      <c r="I7" s="309"/>
      <c r="J7" s="309"/>
      <c r="K7" s="309">
        <v>420000</v>
      </c>
      <c r="L7" s="309">
        <v>420000</v>
      </c>
      <c r="M7" s="309">
        <v>420000</v>
      </c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6" t="s">
        <v>494</v>
      </c>
      <c r="AG7" s="311" t="s">
        <v>495</v>
      </c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10">
        <f t="shared" si="0"/>
        <v>420000</v>
      </c>
      <c r="BG7" s="310">
        <f t="shared" si="1"/>
        <v>420000</v>
      </c>
      <c r="BH7" s="310">
        <f t="shared" si="1"/>
        <v>420000</v>
      </c>
    </row>
    <row r="8" spans="1:60" ht="15.75" x14ac:dyDescent="0.2">
      <c r="A8" s="306" t="s">
        <v>380</v>
      </c>
      <c r="B8" s="312" t="s">
        <v>496</v>
      </c>
      <c r="C8" s="311" t="s">
        <v>159</v>
      </c>
      <c r="D8" s="302"/>
      <c r="E8" s="309"/>
      <c r="F8" s="309"/>
      <c r="G8" s="309"/>
      <c r="H8" s="309"/>
      <c r="I8" s="309"/>
      <c r="J8" s="309"/>
      <c r="K8" s="309">
        <v>6434000</v>
      </c>
      <c r="L8" s="309">
        <v>6434000</v>
      </c>
      <c r="M8" s="309">
        <v>6434000</v>
      </c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6" t="s">
        <v>380</v>
      </c>
      <c r="AG8" s="312" t="s">
        <v>496</v>
      </c>
      <c r="AH8" s="309">
        <v>700000</v>
      </c>
      <c r="AI8" s="309">
        <v>700000</v>
      </c>
      <c r="AJ8" s="309">
        <v>700000</v>
      </c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10">
        <f t="shared" si="0"/>
        <v>7134000</v>
      </c>
      <c r="BG8" s="310">
        <f t="shared" si="1"/>
        <v>7134000</v>
      </c>
      <c r="BH8" s="310">
        <f t="shared" si="1"/>
        <v>7134000</v>
      </c>
    </row>
    <row r="9" spans="1:60" ht="15.75" x14ac:dyDescent="0.2">
      <c r="A9" s="306" t="s">
        <v>382</v>
      </c>
      <c r="B9" s="312" t="s">
        <v>550</v>
      </c>
      <c r="C9" s="311" t="s">
        <v>159</v>
      </c>
      <c r="D9" s="302"/>
      <c r="E9" s="309"/>
      <c r="F9" s="309"/>
      <c r="G9" s="309"/>
      <c r="H9" s="309"/>
      <c r="I9" s="309"/>
      <c r="J9" s="309"/>
      <c r="K9" s="309">
        <v>28751000</v>
      </c>
      <c r="L9" s="309">
        <v>30328480</v>
      </c>
      <c r="M9" s="309">
        <v>30328480</v>
      </c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6" t="s">
        <v>382</v>
      </c>
      <c r="AG9" s="312" t="s">
        <v>550</v>
      </c>
      <c r="AH9" s="309">
        <v>6797000</v>
      </c>
      <c r="AI9" s="309">
        <v>7241500</v>
      </c>
      <c r="AJ9" s="548">
        <v>10087847</v>
      </c>
      <c r="AK9" s="309">
        <v>16084750</v>
      </c>
      <c r="AL9" s="309">
        <v>16084750</v>
      </c>
      <c r="AM9" s="548">
        <v>15335523</v>
      </c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10">
        <f t="shared" si="0"/>
        <v>51632750</v>
      </c>
      <c r="BG9" s="310">
        <f t="shared" si="1"/>
        <v>53654730</v>
      </c>
      <c r="BH9" s="310">
        <f t="shared" si="1"/>
        <v>55751850</v>
      </c>
    </row>
    <row r="10" spans="1:60" ht="15.75" x14ac:dyDescent="0.2">
      <c r="A10" s="306" t="s">
        <v>384</v>
      </c>
      <c r="B10" s="312" t="s">
        <v>497</v>
      </c>
      <c r="C10" s="311" t="s">
        <v>159</v>
      </c>
      <c r="D10" s="302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>
        <v>262024</v>
      </c>
      <c r="S10" s="309">
        <v>262024</v>
      </c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6" t="s">
        <v>384</v>
      </c>
      <c r="AG10" s="312" t="s">
        <v>497</v>
      </c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13">
        <v>12597768</v>
      </c>
      <c r="BA10" s="309">
        <v>12597768</v>
      </c>
      <c r="BB10" s="309">
        <v>12597768</v>
      </c>
      <c r="BC10" s="309"/>
      <c r="BD10" s="309"/>
      <c r="BE10" s="309"/>
      <c r="BF10" s="310">
        <f t="shared" si="0"/>
        <v>12597768</v>
      </c>
      <c r="BG10" s="310">
        <f t="shared" si="1"/>
        <v>12859792</v>
      </c>
      <c r="BH10" s="310">
        <f t="shared" si="1"/>
        <v>12859792</v>
      </c>
    </row>
    <row r="11" spans="1:60" ht="15.75" x14ac:dyDescent="0.2">
      <c r="A11" s="314" t="s">
        <v>386</v>
      </c>
      <c r="B11" s="315" t="s">
        <v>387</v>
      </c>
      <c r="C11" s="315" t="s">
        <v>159</v>
      </c>
      <c r="D11" s="316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09">
        <v>15196000</v>
      </c>
      <c r="U11" s="313">
        <v>16747696</v>
      </c>
      <c r="V11" s="552">
        <v>20587542</v>
      </c>
      <c r="W11" s="313"/>
      <c r="X11" s="313"/>
      <c r="Y11" s="313"/>
      <c r="Z11" s="313"/>
      <c r="AA11" s="313"/>
      <c r="AB11" s="313"/>
      <c r="AC11" s="313"/>
      <c r="AD11" s="313"/>
      <c r="AE11" s="313"/>
      <c r="AF11" s="314" t="s">
        <v>386</v>
      </c>
      <c r="AG11" s="315" t="s">
        <v>387</v>
      </c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0">
        <f t="shared" si="0"/>
        <v>15196000</v>
      </c>
      <c r="BG11" s="310">
        <f t="shared" si="1"/>
        <v>16747696</v>
      </c>
      <c r="BH11" s="310">
        <f t="shared" si="1"/>
        <v>20587542</v>
      </c>
    </row>
    <row r="12" spans="1:60" ht="27" customHeight="1" x14ac:dyDescent="0.2">
      <c r="A12" s="317"/>
      <c r="B12" s="318" t="s">
        <v>388</v>
      </c>
      <c r="C12" s="318"/>
      <c r="D12" s="319">
        <f t="shared" ref="D12:AE12" si="2">SUM(D6:D11)</f>
        <v>5</v>
      </c>
      <c r="E12" s="320">
        <f t="shared" si="2"/>
        <v>36727900</v>
      </c>
      <c r="F12" s="320">
        <f t="shared" si="2"/>
        <v>36838188</v>
      </c>
      <c r="G12" s="320">
        <f t="shared" ref="G12" si="3">SUM(G6:G11)</f>
        <v>37133078</v>
      </c>
      <c r="H12" s="320">
        <f t="shared" si="2"/>
        <v>9283000</v>
      </c>
      <c r="I12" s="320">
        <f t="shared" si="2"/>
        <v>9305998</v>
      </c>
      <c r="J12" s="320">
        <f t="shared" ref="J12" si="4">SUM(J6:J11)</f>
        <v>9370874</v>
      </c>
      <c r="K12" s="320">
        <f t="shared" si="2"/>
        <v>64427004</v>
      </c>
      <c r="L12" s="320">
        <f t="shared" si="2"/>
        <v>66004484</v>
      </c>
      <c r="M12" s="320">
        <f t="shared" ref="M12" si="5">SUM(M6:M11)</f>
        <v>65670202</v>
      </c>
      <c r="N12" s="320">
        <f t="shared" si="2"/>
        <v>0</v>
      </c>
      <c r="O12" s="320">
        <f t="shared" si="2"/>
        <v>0</v>
      </c>
      <c r="P12" s="320">
        <f t="shared" si="2"/>
        <v>0</v>
      </c>
      <c r="Q12" s="320">
        <f t="shared" si="2"/>
        <v>0</v>
      </c>
      <c r="R12" s="320">
        <f t="shared" si="2"/>
        <v>262024</v>
      </c>
      <c r="S12" s="320">
        <f t="shared" si="2"/>
        <v>262024</v>
      </c>
      <c r="T12" s="320">
        <f t="shared" si="2"/>
        <v>15796000</v>
      </c>
      <c r="U12" s="320">
        <f t="shared" si="2"/>
        <v>17347696</v>
      </c>
      <c r="V12" s="320">
        <f t="shared" si="2"/>
        <v>21187542</v>
      </c>
      <c r="W12" s="320">
        <f t="shared" si="2"/>
        <v>0</v>
      </c>
      <c r="X12" s="320">
        <f t="shared" si="2"/>
        <v>0</v>
      </c>
      <c r="Y12" s="320">
        <f t="shared" si="2"/>
        <v>0</v>
      </c>
      <c r="Z12" s="320">
        <f t="shared" si="2"/>
        <v>0</v>
      </c>
      <c r="AA12" s="320">
        <f t="shared" si="2"/>
        <v>0</v>
      </c>
      <c r="AB12" s="320">
        <f t="shared" si="2"/>
        <v>0</v>
      </c>
      <c r="AC12" s="320">
        <f t="shared" si="2"/>
        <v>204110000</v>
      </c>
      <c r="AD12" s="320">
        <f t="shared" si="2"/>
        <v>188239236</v>
      </c>
      <c r="AE12" s="320">
        <f t="shared" si="2"/>
        <v>189508653</v>
      </c>
      <c r="AF12" s="317"/>
      <c r="AG12" s="318" t="s">
        <v>388</v>
      </c>
      <c r="AH12" s="320">
        <f t="shared" ref="AH12:BC12" si="6">SUM(AH6:AH11)</f>
        <v>10646985</v>
      </c>
      <c r="AI12" s="320">
        <f t="shared" ref="AI12" si="7">SUM(AI6:AI11)</f>
        <v>11091485</v>
      </c>
      <c r="AJ12" s="320">
        <f t="shared" ref="AJ12" si="8">SUM(AJ6:AJ11)</f>
        <v>14268184</v>
      </c>
      <c r="AK12" s="320">
        <f t="shared" si="6"/>
        <v>16084750</v>
      </c>
      <c r="AL12" s="320">
        <f t="shared" ref="AL12" si="9">SUM(AL6:AL11)</f>
        <v>16084750</v>
      </c>
      <c r="AM12" s="320">
        <f t="shared" ref="AM12" si="10">SUM(AM6:AM11)</f>
        <v>15335523</v>
      </c>
      <c r="AN12" s="320">
        <f t="shared" si="6"/>
        <v>0</v>
      </c>
      <c r="AO12" s="320">
        <f t="shared" ref="AO12:AP12" si="11">SUM(AO6:AO11)</f>
        <v>0</v>
      </c>
      <c r="AP12" s="320">
        <f t="shared" si="11"/>
        <v>0</v>
      </c>
      <c r="AQ12" s="320">
        <f t="shared" si="6"/>
        <v>0</v>
      </c>
      <c r="AR12" s="320">
        <f t="shared" ref="AR12:AS12" si="12">SUM(AR6:AR11)</f>
        <v>0</v>
      </c>
      <c r="AS12" s="320">
        <f t="shared" si="12"/>
        <v>0</v>
      </c>
      <c r="AT12" s="320">
        <f t="shared" si="6"/>
        <v>0</v>
      </c>
      <c r="AU12" s="320">
        <f t="shared" ref="AU12:AV12" si="13">SUM(AU6:AU11)</f>
        <v>0</v>
      </c>
      <c r="AV12" s="320">
        <f t="shared" si="13"/>
        <v>0</v>
      </c>
      <c r="AW12" s="320">
        <f t="shared" si="6"/>
        <v>0</v>
      </c>
      <c r="AX12" s="320">
        <f t="shared" ref="AX12:AY12" si="14">SUM(AX6:AX11)</f>
        <v>0</v>
      </c>
      <c r="AY12" s="320">
        <f t="shared" si="14"/>
        <v>0</v>
      </c>
      <c r="AZ12" s="320">
        <f t="shared" si="6"/>
        <v>12597768</v>
      </c>
      <c r="BA12" s="320">
        <f t="shared" ref="BA12:BB12" si="15">SUM(BA6:BA11)</f>
        <v>12597768</v>
      </c>
      <c r="BB12" s="320">
        <f t="shared" si="15"/>
        <v>12597768</v>
      </c>
      <c r="BC12" s="320">
        <f t="shared" si="6"/>
        <v>0</v>
      </c>
      <c r="BD12" s="320">
        <f t="shared" ref="BD12:BE12" si="16">SUM(BD6:BD11)</f>
        <v>0</v>
      </c>
      <c r="BE12" s="320">
        <f t="shared" si="16"/>
        <v>0</v>
      </c>
      <c r="BF12" s="320">
        <f t="shared" si="0"/>
        <v>369673407</v>
      </c>
      <c r="BG12" s="320">
        <f t="shared" si="1"/>
        <v>357771629</v>
      </c>
      <c r="BH12" s="320">
        <f t="shared" si="1"/>
        <v>365333848</v>
      </c>
    </row>
    <row r="13" spans="1:60" ht="15.75" x14ac:dyDescent="0.2">
      <c r="A13" s="304" t="s">
        <v>389</v>
      </c>
      <c r="B13" s="321" t="s">
        <v>390</v>
      </c>
      <c r="C13" s="321"/>
      <c r="D13" s="322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4" t="s">
        <v>389</v>
      </c>
      <c r="AG13" s="321" t="s">
        <v>390</v>
      </c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10">
        <f t="shared" si="0"/>
        <v>0</v>
      </c>
      <c r="BG13" s="310">
        <f t="shared" si="1"/>
        <v>0</v>
      </c>
      <c r="BH13" s="310">
        <f t="shared" si="1"/>
        <v>0</v>
      </c>
    </row>
    <row r="14" spans="1:60" ht="15.75" x14ac:dyDescent="0.2">
      <c r="A14" s="314" t="s">
        <v>498</v>
      </c>
      <c r="B14" s="323" t="s">
        <v>499</v>
      </c>
      <c r="C14" s="323" t="s">
        <v>159</v>
      </c>
      <c r="D14" s="324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4" t="s">
        <v>498</v>
      </c>
      <c r="AG14" s="323" t="s">
        <v>499</v>
      </c>
      <c r="AH14" s="313"/>
      <c r="AI14" s="313">
        <v>1260000</v>
      </c>
      <c r="AJ14" s="313">
        <v>1260000</v>
      </c>
      <c r="AK14" s="313"/>
      <c r="AL14" s="313"/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313"/>
      <c r="BB14" s="313"/>
      <c r="BC14" s="313"/>
      <c r="BD14" s="313"/>
      <c r="BE14" s="313"/>
      <c r="BF14" s="310">
        <f t="shared" si="0"/>
        <v>0</v>
      </c>
      <c r="BG14" s="310">
        <f t="shared" si="1"/>
        <v>1260000</v>
      </c>
      <c r="BH14" s="310">
        <f t="shared" si="1"/>
        <v>1260000</v>
      </c>
    </row>
    <row r="15" spans="1:60" ht="15.75" x14ac:dyDescent="0.2">
      <c r="A15" s="314" t="s">
        <v>391</v>
      </c>
      <c r="B15" s="323" t="s">
        <v>392</v>
      </c>
      <c r="C15" s="311" t="s">
        <v>159</v>
      </c>
      <c r="D15" s="302">
        <v>40</v>
      </c>
      <c r="E15" s="309">
        <v>10819880</v>
      </c>
      <c r="F15" s="309">
        <v>38703140</v>
      </c>
      <c r="G15" s="309">
        <v>38703140</v>
      </c>
      <c r="H15" s="309">
        <v>1460692</v>
      </c>
      <c r="I15" s="309">
        <v>4527748</v>
      </c>
      <c r="J15" s="309">
        <v>4527748</v>
      </c>
      <c r="K15" s="309">
        <v>617607</v>
      </c>
      <c r="L15" s="309">
        <v>4744203</v>
      </c>
      <c r="M15" s="548">
        <v>4397418</v>
      </c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14" t="s">
        <v>391</v>
      </c>
      <c r="AG15" s="323" t="s">
        <v>392</v>
      </c>
      <c r="AH15" s="309"/>
      <c r="AI15" s="309"/>
      <c r="AJ15" s="548">
        <v>346785</v>
      </c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10">
        <f t="shared" si="0"/>
        <v>12898179</v>
      </c>
      <c r="BG15" s="310">
        <f t="shared" si="1"/>
        <v>47975091</v>
      </c>
      <c r="BH15" s="310">
        <f t="shared" si="1"/>
        <v>47975091</v>
      </c>
    </row>
    <row r="16" spans="1:60" ht="15.75" x14ac:dyDescent="0.2">
      <c r="A16" s="314" t="s">
        <v>393</v>
      </c>
      <c r="B16" s="323" t="s">
        <v>394</v>
      </c>
      <c r="C16" s="323" t="s">
        <v>159</v>
      </c>
      <c r="D16" s="324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4" t="s">
        <v>393</v>
      </c>
      <c r="AG16" s="323" t="s">
        <v>394</v>
      </c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0">
        <f t="shared" si="0"/>
        <v>0</v>
      </c>
      <c r="BG16" s="310">
        <f t="shared" si="1"/>
        <v>0</v>
      </c>
      <c r="BH16" s="310">
        <f t="shared" si="1"/>
        <v>0</v>
      </c>
    </row>
    <row r="17" spans="1:60" ht="30" customHeight="1" x14ac:dyDescent="0.2">
      <c r="A17" s="306" t="s">
        <v>395</v>
      </c>
      <c r="B17" s="311" t="s">
        <v>500</v>
      </c>
      <c r="C17" s="311" t="s">
        <v>159</v>
      </c>
      <c r="D17" s="302"/>
      <c r="E17" s="309"/>
      <c r="F17" s="309"/>
      <c r="G17" s="309"/>
      <c r="H17" s="309"/>
      <c r="I17" s="309"/>
      <c r="J17" s="309"/>
      <c r="K17" s="309">
        <v>7050000</v>
      </c>
      <c r="L17" s="309">
        <v>7050000</v>
      </c>
      <c r="M17" s="309">
        <v>7050000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6" t="s">
        <v>395</v>
      </c>
      <c r="AG17" s="311" t="s">
        <v>500</v>
      </c>
      <c r="AH17" s="309">
        <v>12500000</v>
      </c>
      <c r="AI17" s="309">
        <v>14600000</v>
      </c>
      <c r="AJ17" s="309">
        <v>14600000</v>
      </c>
      <c r="AK17" s="309">
        <v>10000000</v>
      </c>
      <c r="AL17" s="309">
        <v>24567018</v>
      </c>
      <c r="AM17" s="309">
        <v>24567018</v>
      </c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10">
        <f t="shared" si="0"/>
        <v>29550000</v>
      </c>
      <c r="BG17" s="310">
        <f t="shared" si="1"/>
        <v>46217018</v>
      </c>
      <c r="BH17" s="310">
        <f t="shared" si="1"/>
        <v>46217018</v>
      </c>
    </row>
    <row r="18" spans="1:60" ht="19.5" customHeight="1" x14ac:dyDescent="0.2">
      <c r="A18" s="306" t="s">
        <v>397</v>
      </c>
      <c r="B18" s="311" t="s">
        <v>398</v>
      </c>
      <c r="C18" s="311" t="s">
        <v>159</v>
      </c>
      <c r="D18" s="302"/>
      <c r="E18" s="309"/>
      <c r="F18" s="309"/>
      <c r="G18" s="309"/>
      <c r="H18" s="309"/>
      <c r="I18" s="309"/>
      <c r="J18" s="309"/>
      <c r="K18" s="309">
        <v>635000</v>
      </c>
      <c r="L18" s="309">
        <v>635000</v>
      </c>
      <c r="M18" s="309">
        <v>635000</v>
      </c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6" t="s">
        <v>397</v>
      </c>
      <c r="AG18" s="311" t="s">
        <v>398</v>
      </c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10">
        <f t="shared" si="0"/>
        <v>635000</v>
      </c>
      <c r="BG18" s="310">
        <f t="shared" si="1"/>
        <v>635000</v>
      </c>
      <c r="BH18" s="310">
        <f t="shared" si="1"/>
        <v>635000</v>
      </c>
    </row>
    <row r="19" spans="1:60" ht="27" customHeight="1" x14ac:dyDescent="0.2">
      <c r="A19" s="317"/>
      <c r="B19" s="325" t="s">
        <v>399</v>
      </c>
      <c r="C19" s="325"/>
      <c r="D19" s="319">
        <f t="shared" ref="D19:AE19" si="17">SUM(D14:D18)</f>
        <v>40</v>
      </c>
      <c r="E19" s="320">
        <f t="shared" si="17"/>
        <v>10819880</v>
      </c>
      <c r="F19" s="320">
        <f t="shared" si="17"/>
        <v>38703140</v>
      </c>
      <c r="G19" s="320">
        <f t="shared" ref="G19" si="18">SUM(G14:G18)</f>
        <v>38703140</v>
      </c>
      <c r="H19" s="320">
        <f t="shared" si="17"/>
        <v>1460692</v>
      </c>
      <c r="I19" s="320">
        <f t="shared" si="17"/>
        <v>4527748</v>
      </c>
      <c r="J19" s="320">
        <f t="shared" ref="J19" si="19">SUM(J14:J18)</f>
        <v>4527748</v>
      </c>
      <c r="K19" s="320">
        <f t="shared" si="17"/>
        <v>8302607</v>
      </c>
      <c r="L19" s="320">
        <f t="shared" si="17"/>
        <v>12429203</v>
      </c>
      <c r="M19" s="320">
        <f t="shared" ref="M19" si="20">SUM(M14:M18)</f>
        <v>12082418</v>
      </c>
      <c r="N19" s="320">
        <f t="shared" si="17"/>
        <v>0</v>
      </c>
      <c r="O19" s="320">
        <f t="shared" si="17"/>
        <v>0</v>
      </c>
      <c r="P19" s="320">
        <f t="shared" si="17"/>
        <v>0</v>
      </c>
      <c r="Q19" s="320">
        <f t="shared" si="17"/>
        <v>0</v>
      </c>
      <c r="R19" s="320">
        <f t="shared" si="17"/>
        <v>0</v>
      </c>
      <c r="S19" s="320">
        <f t="shared" si="17"/>
        <v>0</v>
      </c>
      <c r="T19" s="320">
        <f t="shared" si="17"/>
        <v>0</v>
      </c>
      <c r="U19" s="320">
        <f t="shared" si="17"/>
        <v>0</v>
      </c>
      <c r="V19" s="320">
        <f t="shared" si="17"/>
        <v>0</v>
      </c>
      <c r="W19" s="320">
        <f t="shared" si="17"/>
        <v>0</v>
      </c>
      <c r="X19" s="320">
        <f t="shared" si="17"/>
        <v>0</v>
      </c>
      <c r="Y19" s="320">
        <f t="shared" si="17"/>
        <v>0</v>
      </c>
      <c r="Z19" s="320">
        <f t="shared" si="17"/>
        <v>0</v>
      </c>
      <c r="AA19" s="320">
        <f t="shared" si="17"/>
        <v>0</v>
      </c>
      <c r="AB19" s="320">
        <f t="shared" si="17"/>
        <v>0</v>
      </c>
      <c r="AC19" s="320">
        <f t="shared" si="17"/>
        <v>0</v>
      </c>
      <c r="AD19" s="320">
        <f t="shared" si="17"/>
        <v>0</v>
      </c>
      <c r="AE19" s="320">
        <f t="shared" si="17"/>
        <v>0</v>
      </c>
      <c r="AF19" s="317"/>
      <c r="AG19" s="325" t="s">
        <v>399</v>
      </c>
      <c r="AH19" s="320">
        <f t="shared" ref="AH19:BC19" si="21">SUM(AH14:AH18)</f>
        <v>12500000</v>
      </c>
      <c r="AI19" s="320">
        <f t="shared" ref="AI19" si="22">SUM(AI14:AI18)</f>
        <v>15860000</v>
      </c>
      <c r="AJ19" s="320">
        <f t="shared" ref="AJ19" si="23">SUM(AJ14:AJ18)</f>
        <v>16206785</v>
      </c>
      <c r="AK19" s="320">
        <f t="shared" si="21"/>
        <v>10000000</v>
      </c>
      <c r="AL19" s="320">
        <f t="shared" ref="AL19" si="24">SUM(AL14:AL18)</f>
        <v>24567018</v>
      </c>
      <c r="AM19" s="320">
        <f t="shared" ref="AM19" si="25">SUM(AM14:AM18)</f>
        <v>24567018</v>
      </c>
      <c r="AN19" s="320">
        <f t="shared" si="21"/>
        <v>0</v>
      </c>
      <c r="AO19" s="320">
        <f t="shared" ref="AO19:AP19" si="26">SUM(AO14:AO18)</f>
        <v>0</v>
      </c>
      <c r="AP19" s="320">
        <f t="shared" si="26"/>
        <v>0</v>
      </c>
      <c r="AQ19" s="320">
        <f t="shared" si="21"/>
        <v>0</v>
      </c>
      <c r="AR19" s="320">
        <f t="shared" ref="AR19:AS19" si="27">SUM(AR14:AR18)</f>
        <v>0</v>
      </c>
      <c r="AS19" s="320">
        <f t="shared" si="27"/>
        <v>0</v>
      </c>
      <c r="AT19" s="320">
        <f t="shared" si="21"/>
        <v>0</v>
      </c>
      <c r="AU19" s="320">
        <f t="shared" ref="AU19:AV19" si="28">SUM(AU14:AU18)</f>
        <v>0</v>
      </c>
      <c r="AV19" s="320">
        <f t="shared" si="28"/>
        <v>0</v>
      </c>
      <c r="AW19" s="320">
        <f t="shared" si="21"/>
        <v>0</v>
      </c>
      <c r="AX19" s="320">
        <f t="shared" ref="AX19:AY19" si="29">SUM(AX14:AX18)</f>
        <v>0</v>
      </c>
      <c r="AY19" s="320">
        <f t="shared" si="29"/>
        <v>0</v>
      </c>
      <c r="AZ19" s="320">
        <f t="shared" si="21"/>
        <v>0</v>
      </c>
      <c r="BA19" s="320">
        <f t="shared" ref="BA19:BB19" si="30">SUM(BA14:BA18)</f>
        <v>0</v>
      </c>
      <c r="BB19" s="320">
        <f t="shared" si="30"/>
        <v>0</v>
      </c>
      <c r="BC19" s="320">
        <f t="shared" si="21"/>
        <v>0</v>
      </c>
      <c r="BD19" s="320">
        <f t="shared" ref="BD19:BE19" si="31">SUM(BD14:BD18)</f>
        <v>0</v>
      </c>
      <c r="BE19" s="320">
        <f t="shared" si="31"/>
        <v>0</v>
      </c>
      <c r="BF19" s="320">
        <f t="shared" si="0"/>
        <v>43083179</v>
      </c>
      <c r="BG19" s="320">
        <f t="shared" si="1"/>
        <v>96087109</v>
      </c>
      <c r="BH19" s="320">
        <f t="shared" si="1"/>
        <v>96087109</v>
      </c>
    </row>
    <row r="20" spans="1:60" ht="15.75" x14ac:dyDescent="0.2">
      <c r="A20" s="326" t="s">
        <v>400</v>
      </c>
      <c r="B20" s="304" t="s">
        <v>401</v>
      </c>
      <c r="C20" s="304"/>
      <c r="D20" s="303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26" t="s">
        <v>400</v>
      </c>
      <c r="AG20" s="304" t="s">
        <v>401</v>
      </c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10"/>
      <c r="BG20" s="310"/>
      <c r="BH20" s="310"/>
    </row>
    <row r="21" spans="1:60" ht="15.75" x14ac:dyDescent="0.2">
      <c r="A21" s="306" t="s">
        <v>402</v>
      </c>
      <c r="B21" s="311" t="s">
        <v>403</v>
      </c>
      <c r="C21" s="311" t="s">
        <v>159</v>
      </c>
      <c r="D21" s="302"/>
      <c r="E21" s="310"/>
      <c r="F21" s="310"/>
      <c r="G21" s="310"/>
      <c r="H21" s="310"/>
      <c r="I21" s="310"/>
      <c r="J21" s="310"/>
      <c r="K21" s="309">
        <v>58519760</v>
      </c>
      <c r="L21" s="309">
        <v>58519760</v>
      </c>
      <c r="M21" s="309">
        <v>58519760</v>
      </c>
      <c r="N21" s="309"/>
      <c r="O21" s="310"/>
      <c r="P21" s="310"/>
      <c r="Q21" s="309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06" t="s">
        <v>402</v>
      </c>
      <c r="AG21" s="311" t="s">
        <v>403</v>
      </c>
      <c r="AH21" s="309">
        <v>700000</v>
      </c>
      <c r="AI21" s="309">
        <v>700000</v>
      </c>
      <c r="AJ21" s="309">
        <v>700000</v>
      </c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  <c r="AU21" s="310"/>
      <c r="AV21" s="310"/>
      <c r="AW21" s="310"/>
      <c r="AX21" s="310"/>
      <c r="AY21" s="310"/>
      <c r="AZ21" s="310"/>
      <c r="BA21" s="310"/>
      <c r="BB21" s="310"/>
      <c r="BC21" s="310"/>
      <c r="BD21" s="310"/>
      <c r="BE21" s="310"/>
      <c r="BF21" s="310">
        <f t="shared" ref="BF21:BF49" si="32">SUM(E21+H21+K21+N21+Q21+T21+W21+Z21+AC21+AH21+AK21+AN21+AQ21+AT21+AU21+AW21+AZ21+BC21)</f>
        <v>59219760</v>
      </c>
      <c r="BG21" s="310">
        <f t="shared" ref="BG21:BH49" si="33">SUM(F21+I21+L21+O21+R21+U21+X21+AA21+AD21+AI21+AL21+AO21+AR21+AU21+AW21+AX21+BA21+BD21)</f>
        <v>59219760</v>
      </c>
      <c r="BH21" s="310">
        <f t="shared" si="33"/>
        <v>59219760</v>
      </c>
    </row>
    <row r="22" spans="1:60" ht="29.25" customHeight="1" x14ac:dyDescent="0.2">
      <c r="A22" s="306" t="s">
        <v>402</v>
      </c>
      <c r="B22" s="311" t="s">
        <v>501</v>
      </c>
      <c r="C22" s="311" t="s">
        <v>493</v>
      </c>
      <c r="D22" s="302"/>
      <c r="E22" s="310"/>
      <c r="F22" s="310"/>
      <c r="G22" s="310"/>
      <c r="H22" s="310"/>
      <c r="I22" s="310"/>
      <c r="J22" s="310"/>
      <c r="K22" s="309">
        <v>18826240</v>
      </c>
      <c r="L22" s="309">
        <v>18826240</v>
      </c>
      <c r="M22" s="309">
        <v>18826240</v>
      </c>
      <c r="N22" s="309"/>
      <c r="O22" s="310"/>
      <c r="P22" s="310"/>
      <c r="Q22" s="309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06" t="s">
        <v>402</v>
      </c>
      <c r="AG22" s="311" t="s">
        <v>501</v>
      </c>
      <c r="AH22" s="309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0">
        <f t="shared" si="32"/>
        <v>18826240</v>
      </c>
      <c r="BG22" s="310">
        <f t="shared" si="33"/>
        <v>18826240</v>
      </c>
      <c r="BH22" s="310">
        <f t="shared" si="33"/>
        <v>18826240</v>
      </c>
    </row>
    <row r="23" spans="1:60" ht="15.75" customHeight="1" x14ac:dyDescent="0.2">
      <c r="A23" s="314" t="s">
        <v>404</v>
      </c>
      <c r="B23" s="323" t="s">
        <v>405</v>
      </c>
      <c r="C23" s="323" t="s">
        <v>159</v>
      </c>
      <c r="D23" s="324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4" t="s">
        <v>404</v>
      </c>
      <c r="AG23" s="323" t="s">
        <v>405</v>
      </c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0">
        <f t="shared" si="32"/>
        <v>0</v>
      </c>
      <c r="BG23" s="310">
        <f t="shared" si="33"/>
        <v>0</v>
      </c>
      <c r="BH23" s="310">
        <f t="shared" si="33"/>
        <v>0</v>
      </c>
    </row>
    <row r="24" spans="1:60" ht="23.25" customHeight="1" x14ac:dyDescent="0.2">
      <c r="A24" s="317"/>
      <c r="B24" s="325" t="s">
        <v>406</v>
      </c>
      <c r="C24" s="325"/>
      <c r="D24" s="327"/>
      <c r="E24" s="320">
        <f t="shared" ref="E24:AE24" si="34">SUM(E21:E23)</f>
        <v>0</v>
      </c>
      <c r="F24" s="320">
        <f t="shared" si="34"/>
        <v>0</v>
      </c>
      <c r="G24" s="320">
        <f t="shared" ref="G24" si="35">SUM(G21:G23)</f>
        <v>0</v>
      </c>
      <c r="H24" s="320">
        <f t="shared" si="34"/>
        <v>0</v>
      </c>
      <c r="I24" s="320">
        <f t="shared" si="34"/>
        <v>0</v>
      </c>
      <c r="J24" s="320">
        <f t="shared" ref="J24" si="36">SUM(J21:J23)</f>
        <v>0</v>
      </c>
      <c r="K24" s="320">
        <f t="shared" si="34"/>
        <v>77346000</v>
      </c>
      <c r="L24" s="320">
        <f t="shared" si="34"/>
        <v>77346000</v>
      </c>
      <c r="M24" s="320">
        <f t="shared" ref="M24" si="37">SUM(M21:M23)</f>
        <v>77346000</v>
      </c>
      <c r="N24" s="320">
        <f t="shared" si="34"/>
        <v>0</v>
      </c>
      <c r="O24" s="320">
        <f t="shared" si="34"/>
        <v>0</v>
      </c>
      <c r="P24" s="320">
        <f t="shared" si="34"/>
        <v>0</v>
      </c>
      <c r="Q24" s="320">
        <f t="shared" si="34"/>
        <v>0</v>
      </c>
      <c r="R24" s="320">
        <f t="shared" si="34"/>
        <v>0</v>
      </c>
      <c r="S24" s="320">
        <f t="shared" si="34"/>
        <v>0</v>
      </c>
      <c r="T24" s="320">
        <f t="shared" si="34"/>
        <v>0</v>
      </c>
      <c r="U24" s="320">
        <f t="shared" si="34"/>
        <v>0</v>
      </c>
      <c r="V24" s="320">
        <f t="shared" si="34"/>
        <v>0</v>
      </c>
      <c r="W24" s="320">
        <f t="shared" si="34"/>
        <v>0</v>
      </c>
      <c r="X24" s="320">
        <f t="shared" si="34"/>
        <v>0</v>
      </c>
      <c r="Y24" s="320">
        <f t="shared" si="34"/>
        <v>0</v>
      </c>
      <c r="Z24" s="320">
        <f t="shared" si="34"/>
        <v>0</v>
      </c>
      <c r="AA24" s="320">
        <f t="shared" si="34"/>
        <v>0</v>
      </c>
      <c r="AB24" s="320">
        <f t="shared" si="34"/>
        <v>0</v>
      </c>
      <c r="AC24" s="320">
        <f t="shared" si="34"/>
        <v>0</v>
      </c>
      <c r="AD24" s="320">
        <f t="shared" si="34"/>
        <v>0</v>
      </c>
      <c r="AE24" s="320">
        <f t="shared" si="34"/>
        <v>0</v>
      </c>
      <c r="AF24" s="317"/>
      <c r="AG24" s="325" t="s">
        <v>406</v>
      </c>
      <c r="AH24" s="320">
        <f t="shared" ref="AH24:BC24" si="38">SUM(AH21:AH23)</f>
        <v>700000</v>
      </c>
      <c r="AI24" s="320">
        <f t="shared" ref="AI24" si="39">SUM(AI21:AI23)</f>
        <v>700000</v>
      </c>
      <c r="AJ24" s="320">
        <f t="shared" ref="AJ24" si="40">SUM(AJ21:AJ23)</f>
        <v>700000</v>
      </c>
      <c r="AK24" s="320">
        <f>SUM(AK21:AK23)</f>
        <v>0</v>
      </c>
      <c r="AL24" s="320">
        <f t="shared" ref="AL24" si="41">SUM(AL21:AL23)</f>
        <v>0</v>
      </c>
      <c r="AM24" s="320">
        <f t="shared" ref="AM24" si="42">SUM(AM21:AM23)</f>
        <v>0</v>
      </c>
      <c r="AN24" s="320">
        <f>SUM(AN21:AN23)</f>
        <v>0</v>
      </c>
      <c r="AO24" s="320">
        <f t="shared" ref="AO24:AP24" si="43">SUM(AO21:AO23)</f>
        <v>0</v>
      </c>
      <c r="AP24" s="320">
        <f t="shared" si="43"/>
        <v>0</v>
      </c>
      <c r="AQ24" s="320">
        <f>SUM(AQ21:AQ23)</f>
        <v>0</v>
      </c>
      <c r="AR24" s="320">
        <f t="shared" ref="AR24:AS24" si="44">SUM(AR21:AR23)</f>
        <v>0</v>
      </c>
      <c r="AS24" s="320">
        <f t="shared" si="44"/>
        <v>0</v>
      </c>
      <c r="AT24" s="320">
        <f>SUM(AT21:AT23)</f>
        <v>0</v>
      </c>
      <c r="AU24" s="320">
        <f t="shared" ref="AU24:AV24" si="45">SUM(AU21:AU23)</f>
        <v>0</v>
      </c>
      <c r="AV24" s="320">
        <f t="shared" si="45"/>
        <v>0</v>
      </c>
      <c r="AW24" s="320">
        <f t="shared" si="38"/>
        <v>0</v>
      </c>
      <c r="AX24" s="320">
        <f t="shared" ref="AX24:AY24" si="46">SUM(AX21:AX23)</f>
        <v>0</v>
      </c>
      <c r="AY24" s="320">
        <f t="shared" si="46"/>
        <v>0</v>
      </c>
      <c r="AZ24" s="320">
        <f t="shared" si="38"/>
        <v>0</v>
      </c>
      <c r="BA24" s="320">
        <f t="shared" ref="BA24:BB24" si="47">SUM(BA21:BA23)</f>
        <v>0</v>
      </c>
      <c r="BB24" s="320">
        <f t="shared" si="47"/>
        <v>0</v>
      </c>
      <c r="BC24" s="320">
        <f t="shared" si="38"/>
        <v>0</v>
      </c>
      <c r="BD24" s="320">
        <f t="shared" ref="BD24:BE24" si="48">SUM(BD21:BD23)</f>
        <v>0</v>
      </c>
      <c r="BE24" s="320">
        <f t="shared" si="48"/>
        <v>0</v>
      </c>
      <c r="BF24" s="320">
        <f t="shared" si="32"/>
        <v>78046000</v>
      </c>
      <c r="BG24" s="320">
        <f t="shared" si="33"/>
        <v>78046000</v>
      </c>
      <c r="BH24" s="320">
        <f t="shared" si="33"/>
        <v>78046000</v>
      </c>
    </row>
    <row r="25" spans="1:60" ht="15.75" x14ac:dyDescent="0.2">
      <c r="A25" s="326" t="s">
        <v>407</v>
      </c>
      <c r="B25" s="304" t="s">
        <v>408</v>
      </c>
      <c r="C25" s="304"/>
      <c r="D25" s="303"/>
      <c r="E25" s="310"/>
      <c r="F25" s="310"/>
      <c r="G25" s="310"/>
      <c r="H25" s="310"/>
      <c r="I25" s="310"/>
      <c r="J25" s="310"/>
      <c r="K25" s="309"/>
      <c r="L25" s="310"/>
      <c r="M25" s="310"/>
      <c r="N25" s="309"/>
      <c r="O25" s="310"/>
      <c r="P25" s="310"/>
      <c r="Q25" s="309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26" t="s">
        <v>407</v>
      </c>
      <c r="AG25" s="304" t="s">
        <v>408</v>
      </c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310"/>
      <c r="AV25" s="310"/>
      <c r="AW25" s="310"/>
      <c r="AX25" s="310"/>
      <c r="AY25" s="310"/>
      <c r="AZ25" s="310"/>
      <c r="BA25" s="310"/>
      <c r="BB25" s="310"/>
      <c r="BC25" s="310"/>
      <c r="BD25" s="310"/>
      <c r="BE25" s="310"/>
      <c r="BF25" s="310">
        <f t="shared" si="32"/>
        <v>0</v>
      </c>
      <c r="BG25" s="310">
        <f t="shared" si="33"/>
        <v>0</v>
      </c>
      <c r="BH25" s="310">
        <f t="shared" si="33"/>
        <v>0</v>
      </c>
    </row>
    <row r="26" spans="1:60" ht="15.75" x14ac:dyDescent="0.2">
      <c r="A26" s="314" t="s">
        <v>409</v>
      </c>
      <c r="B26" s="315" t="s">
        <v>410</v>
      </c>
      <c r="C26" s="315" t="s">
        <v>159</v>
      </c>
      <c r="D26" s="316"/>
      <c r="E26" s="328"/>
      <c r="F26" s="313"/>
      <c r="G26" s="313"/>
      <c r="H26" s="328"/>
      <c r="I26" s="313"/>
      <c r="J26" s="313"/>
      <c r="K26" s="313">
        <v>50000</v>
      </c>
      <c r="L26" s="313">
        <v>50000</v>
      </c>
      <c r="M26" s="313">
        <v>50000</v>
      </c>
      <c r="N26" s="328"/>
      <c r="O26" s="313"/>
      <c r="P26" s="313"/>
      <c r="Q26" s="328"/>
      <c r="R26" s="313"/>
      <c r="S26" s="313"/>
      <c r="T26" s="328"/>
      <c r="U26" s="313"/>
      <c r="V26" s="313"/>
      <c r="W26" s="328"/>
      <c r="X26" s="313"/>
      <c r="Y26" s="313"/>
      <c r="Z26" s="328"/>
      <c r="AA26" s="313"/>
      <c r="AB26" s="313"/>
      <c r="AC26" s="328"/>
      <c r="AD26" s="313"/>
      <c r="AE26" s="313"/>
      <c r="AF26" s="314" t="s">
        <v>409</v>
      </c>
      <c r="AG26" s="315" t="s">
        <v>410</v>
      </c>
      <c r="AH26" s="328"/>
      <c r="AI26" s="313"/>
      <c r="AJ26" s="313"/>
      <c r="AK26" s="328"/>
      <c r="AL26" s="313"/>
      <c r="AM26" s="313"/>
      <c r="AN26" s="328"/>
      <c r="AO26" s="313"/>
      <c r="AP26" s="313"/>
      <c r="AQ26" s="313">
        <v>1000000</v>
      </c>
      <c r="AR26" s="313">
        <v>1000000</v>
      </c>
      <c r="AS26" s="313">
        <v>1000000</v>
      </c>
      <c r="AT26" s="313">
        <v>600000</v>
      </c>
      <c r="AU26" s="313">
        <v>600000</v>
      </c>
      <c r="AV26" s="313">
        <v>600000</v>
      </c>
      <c r="AW26" s="313"/>
      <c r="AX26" s="313"/>
      <c r="AY26" s="313"/>
      <c r="AZ26" s="313"/>
      <c r="BA26" s="313"/>
      <c r="BB26" s="313"/>
      <c r="BC26" s="313"/>
      <c r="BD26" s="313"/>
      <c r="BE26" s="313"/>
      <c r="BF26" s="310">
        <f t="shared" si="32"/>
        <v>2250000</v>
      </c>
      <c r="BG26" s="310">
        <f t="shared" si="33"/>
        <v>1650000</v>
      </c>
      <c r="BH26" s="310">
        <f t="shared" si="33"/>
        <v>1650000</v>
      </c>
    </row>
    <row r="27" spans="1:60" ht="15.75" x14ac:dyDescent="0.2">
      <c r="A27" s="314" t="s">
        <v>668</v>
      </c>
      <c r="B27" s="323" t="s">
        <v>411</v>
      </c>
      <c r="C27" s="323" t="s">
        <v>159</v>
      </c>
      <c r="D27" s="324"/>
      <c r="E27" s="313"/>
      <c r="F27" s="313"/>
      <c r="G27" s="313"/>
      <c r="H27" s="313"/>
      <c r="I27" s="313"/>
      <c r="J27" s="313"/>
      <c r="K27" s="313">
        <v>1016000</v>
      </c>
      <c r="L27" s="313">
        <v>1016000</v>
      </c>
      <c r="M27" s="552">
        <v>5572847</v>
      </c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4" t="s">
        <v>668</v>
      </c>
      <c r="AG27" s="323" t="s">
        <v>411</v>
      </c>
      <c r="AH27" s="313">
        <v>30681000</v>
      </c>
      <c r="AI27" s="313">
        <v>30681000</v>
      </c>
      <c r="AJ27" s="313">
        <v>26124153</v>
      </c>
      <c r="AK27" s="313">
        <v>11410000</v>
      </c>
      <c r="AL27" s="313">
        <v>11410000</v>
      </c>
      <c r="AM27" s="313">
        <v>11410000</v>
      </c>
      <c r="AN27" s="313"/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0">
        <f t="shared" si="32"/>
        <v>43107000</v>
      </c>
      <c r="BG27" s="310">
        <f t="shared" si="33"/>
        <v>43107000</v>
      </c>
      <c r="BH27" s="310">
        <f t="shared" si="33"/>
        <v>43107000</v>
      </c>
    </row>
    <row r="28" spans="1:60" ht="15.75" x14ac:dyDescent="0.2">
      <c r="A28" s="306" t="s">
        <v>412</v>
      </c>
      <c r="B28" s="311" t="s">
        <v>413</v>
      </c>
      <c r="C28" s="311" t="s">
        <v>159</v>
      </c>
      <c r="D28" s="302"/>
      <c r="E28" s="309"/>
      <c r="F28" s="309"/>
      <c r="G28" s="309"/>
      <c r="H28" s="309"/>
      <c r="I28" s="309"/>
      <c r="J28" s="309"/>
      <c r="K28" s="309">
        <v>14128000</v>
      </c>
      <c r="L28" s="309">
        <v>14128000</v>
      </c>
      <c r="M28" s="309">
        <v>14128000</v>
      </c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6" t="s">
        <v>412</v>
      </c>
      <c r="AG28" s="311" t="s">
        <v>413</v>
      </c>
      <c r="AH28" s="309"/>
      <c r="AI28" s="309">
        <v>3160268</v>
      </c>
      <c r="AJ28" s="309">
        <v>3160268</v>
      </c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10">
        <f t="shared" si="32"/>
        <v>14128000</v>
      </c>
      <c r="BG28" s="310">
        <f t="shared" si="33"/>
        <v>17288268</v>
      </c>
      <c r="BH28" s="310">
        <f t="shared" si="33"/>
        <v>17288268</v>
      </c>
    </row>
    <row r="29" spans="1:60" ht="15.75" x14ac:dyDescent="0.2">
      <c r="A29" s="306" t="s">
        <v>414</v>
      </c>
      <c r="B29" s="311" t="s">
        <v>415</v>
      </c>
      <c r="C29" s="311" t="s">
        <v>159</v>
      </c>
      <c r="D29" s="302"/>
      <c r="E29" s="309"/>
      <c r="F29" s="309"/>
      <c r="G29" s="309"/>
      <c r="H29" s="309"/>
      <c r="I29" s="309"/>
      <c r="J29" s="309"/>
      <c r="K29" s="309">
        <v>95561000</v>
      </c>
      <c r="L29" s="309">
        <v>95561000</v>
      </c>
      <c r="M29" s="309">
        <v>95561000</v>
      </c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6" t="s">
        <v>414</v>
      </c>
      <c r="AG29" s="311" t="s">
        <v>415</v>
      </c>
      <c r="AH29" s="309">
        <v>9810000</v>
      </c>
      <c r="AI29" s="309">
        <v>9810000</v>
      </c>
      <c r="AJ29" s="309">
        <v>9810000</v>
      </c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10">
        <f t="shared" si="32"/>
        <v>105371000</v>
      </c>
      <c r="BG29" s="310">
        <f t="shared" si="33"/>
        <v>105371000</v>
      </c>
      <c r="BH29" s="310">
        <f t="shared" si="33"/>
        <v>105371000</v>
      </c>
    </row>
    <row r="30" spans="1:60" ht="15.75" x14ac:dyDescent="0.2">
      <c r="A30" s="306" t="s">
        <v>416</v>
      </c>
      <c r="B30" s="311" t="s">
        <v>417</v>
      </c>
      <c r="C30" s="311" t="s">
        <v>159</v>
      </c>
      <c r="D30" s="302"/>
      <c r="E30" s="309"/>
      <c r="F30" s="309"/>
      <c r="G30" s="309"/>
      <c r="H30" s="309"/>
      <c r="I30" s="309"/>
      <c r="J30" s="309"/>
      <c r="K30" s="309">
        <v>24919000</v>
      </c>
      <c r="L30" s="309">
        <v>26891290</v>
      </c>
      <c r="M30" s="548">
        <v>26677940</v>
      </c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6" t="s">
        <v>416</v>
      </c>
      <c r="AG30" s="311" t="s">
        <v>417</v>
      </c>
      <c r="AH30" s="309"/>
      <c r="AI30" s="309">
        <v>723900</v>
      </c>
      <c r="AJ30" s="548">
        <v>937250</v>
      </c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10">
        <f t="shared" si="32"/>
        <v>24919000</v>
      </c>
      <c r="BG30" s="310">
        <f t="shared" si="33"/>
        <v>27615190</v>
      </c>
      <c r="BH30" s="310">
        <f t="shared" si="33"/>
        <v>27615190</v>
      </c>
    </row>
    <row r="31" spans="1:60" ht="15.75" x14ac:dyDescent="0.2">
      <c r="A31" s="306" t="s">
        <v>416</v>
      </c>
      <c r="B31" s="311" t="s">
        <v>417</v>
      </c>
      <c r="C31" s="311" t="s">
        <v>493</v>
      </c>
      <c r="D31" s="302"/>
      <c r="E31" s="309"/>
      <c r="F31" s="309"/>
      <c r="G31" s="309"/>
      <c r="H31" s="309"/>
      <c r="I31" s="309"/>
      <c r="J31" s="309"/>
      <c r="K31" s="309">
        <v>3937000</v>
      </c>
      <c r="L31" s="309">
        <v>3937000</v>
      </c>
      <c r="M31" s="309">
        <v>3937000</v>
      </c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6" t="s">
        <v>416</v>
      </c>
      <c r="AG31" s="311" t="s">
        <v>417</v>
      </c>
      <c r="AH31" s="309"/>
      <c r="AI31" s="309"/>
      <c r="AJ31" s="309"/>
      <c r="AK31" s="309">
        <v>5000000</v>
      </c>
      <c r="AL31" s="309">
        <v>0</v>
      </c>
      <c r="AM31" s="309">
        <v>0</v>
      </c>
      <c r="AN31" s="309"/>
      <c r="AO31" s="309"/>
      <c r="AP31" s="309"/>
      <c r="AQ31" s="309"/>
      <c r="AR31" s="309"/>
      <c r="AS31" s="309"/>
      <c r="AT31" s="309">
        <v>2305000</v>
      </c>
      <c r="AU31" s="309">
        <v>2305000</v>
      </c>
      <c r="AV31" s="309">
        <v>2305000</v>
      </c>
      <c r="AW31" s="309"/>
      <c r="AX31" s="309"/>
      <c r="AY31" s="309"/>
      <c r="AZ31" s="309"/>
      <c r="BA31" s="309"/>
      <c r="BB31" s="309"/>
      <c r="BC31" s="309"/>
      <c r="BD31" s="309"/>
      <c r="BE31" s="309"/>
      <c r="BF31" s="310">
        <f t="shared" si="32"/>
        <v>13547000</v>
      </c>
      <c r="BG31" s="310">
        <f t="shared" si="33"/>
        <v>6242000</v>
      </c>
      <c r="BH31" s="310">
        <f t="shared" si="33"/>
        <v>6242000</v>
      </c>
    </row>
    <row r="32" spans="1:60" ht="15.75" x14ac:dyDescent="0.2">
      <c r="A32" s="317"/>
      <c r="B32" s="325" t="s">
        <v>418</v>
      </c>
      <c r="C32" s="325"/>
      <c r="D32" s="327"/>
      <c r="E32" s="320">
        <f t="shared" ref="E32:AE32" si="49">SUM(E26:E31)</f>
        <v>0</v>
      </c>
      <c r="F32" s="320">
        <f t="shared" si="49"/>
        <v>0</v>
      </c>
      <c r="G32" s="320">
        <f t="shared" ref="G32" si="50">SUM(G26:G31)</f>
        <v>0</v>
      </c>
      <c r="H32" s="320">
        <f t="shared" si="49"/>
        <v>0</v>
      </c>
      <c r="I32" s="320">
        <f t="shared" si="49"/>
        <v>0</v>
      </c>
      <c r="J32" s="320">
        <f t="shared" ref="J32" si="51">SUM(J26:J31)</f>
        <v>0</v>
      </c>
      <c r="K32" s="320">
        <f t="shared" si="49"/>
        <v>139611000</v>
      </c>
      <c r="L32" s="320">
        <f t="shared" si="49"/>
        <v>141583290</v>
      </c>
      <c r="M32" s="320">
        <f t="shared" ref="M32" si="52">SUM(M26:M31)</f>
        <v>145926787</v>
      </c>
      <c r="N32" s="320">
        <f t="shared" si="49"/>
        <v>0</v>
      </c>
      <c r="O32" s="320">
        <f t="shared" si="49"/>
        <v>0</v>
      </c>
      <c r="P32" s="320">
        <f t="shared" si="49"/>
        <v>0</v>
      </c>
      <c r="Q32" s="320">
        <f t="shared" si="49"/>
        <v>0</v>
      </c>
      <c r="R32" s="320">
        <f t="shared" si="49"/>
        <v>0</v>
      </c>
      <c r="S32" s="320">
        <f t="shared" si="49"/>
        <v>0</v>
      </c>
      <c r="T32" s="320">
        <f t="shared" si="49"/>
        <v>0</v>
      </c>
      <c r="U32" s="320">
        <f t="shared" si="49"/>
        <v>0</v>
      </c>
      <c r="V32" s="320">
        <f t="shared" si="49"/>
        <v>0</v>
      </c>
      <c r="W32" s="320">
        <f t="shared" si="49"/>
        <v>0</v>
      </c>
      <c r="X32" s="320">
        <f t="shared" si="49"/>
        <v>0</v>
      </c>
      <c r="Y32" s="320">
        <f t="shared" si="49"/>
        <v>0</v>
      </c>
      <c r="Z32" s="320">
        <f t="shared" si="49"/>
        <v>0</v>
      </c>
      <c r="AA32" s="320">
        <f t="shared" si="49"/>
        <v>0</v>
      </c>
      <c r="AB32" s="320">
        <f t="shared" si="49"/>
        <v>0</v>
      </c>
      <c r="AC32" s="320">
        <f t="shared" si="49"/>
        <v>0</v>
      </c>
      <c r="AD32" s="320">
        <f t="shared" si="49"/>
        <v>0</v>
      </c>
      <c r="AE32" s="320">
        <f t="shared" si="49"/>
        <v>0</v>
      </c>
      <c r="AF32" s="317"/>
      <c r="AG32" s="325" t="s">
        <v>418</v>
      </c>
      <c r="AH32" s="320">
        <f t="shared" ref="AH32:BC32" si="53">SUM(AH26:AH31)</f>
        <v>40491000</v>
      </c>
      <c r="AI32" s="320">
        <f t="shared" ref="AI32" si="54">SUM(AI26:AI31)</f>
        <v>44375168</v>
      </c>
      <c r="AJ32" s="320">
        <f t="shared" ref="AJ32" si="55">SUM(AJ26:AJ31)</f>
        <v>40031671</v>
      </c>
      <c r="AK32" s="320">
        <f>SUM(AK26:AK31)</f>
        <v>16410000</v>
      </c>
      <c r="AL32" s="320">
        <f t="shared" ref="AL32" si="56">SUM(AL26:AL31)</f>
        <v>11410000</v>
      </c>
      <c r="AM32" s="320">
        <f t="shared" ref="AM32" si="57">SUM(AM26:AM31)</f>
        <v>11410000</v>
      </c>
      <c r="AN32" s="320">
        <f>SUM(AN26:AN31)</f>
        <v>0</v>
      </c>
      <c r="AO32" s="320">
        <f t="shared" ref="AO32:AP32" si="58">SUM(AO26:AO31)</f>
        <v>0</v>
      </c>
      <c r="AP32" s="320">
        <f t="shared" si="58"/>
        <v>0</v>
      </c>
      <c r="AQ32" s="320">
        <f>SUM(AQ26:AQ31)</f>
        <v>1000000</v>
      </c>
      <c r="AR32" s="320">
        <f t="shared" ref="AR32:AS32" si="59">SUM(AR26:AR31)</f>
        <v>1000000</v>
      </c>
      <c r="AS32" s="320">
        <f t="shared" si="59"/>
        <v>1000000</v>
      </c>
      <c r="AT32" s="320">
        <f>SUM(AT26:AT31)</f>
        <v>2905000</v>
      </c>
      <c r="AU32" s="320">
        <f t="shared" ref="AU32:AV32" si="60">SUM(AU26:AU31)</f>
        <v>2905000</v>
      </c>
      <c r="AV32" s="320">
        <f t="shared" si="60"/>
        <v>2905000</v>
      </c>
      <c r="AW32" s="320">
        <f t="shared" si="53"/>
        <v>0</v>
      </c>
      <c r="AX32" s="320">
        <f t="shared" ref="AX32:AY32" si="61">SUM(AX26:AX31)</f>
        <v>0</v>
      </c>
      <c r="AY32" s="320">
        <f t="shared" si="61"/>
        <v>0</v>
      </c>
      <c r="AZ32" s="320">
        <f t="shared" si="53"/>
        <v>0</v>
      </c>
      <c r="BA32" s="320">
        <f t="shared" ref="BA32:BB32" si="62">SUM(BA26:BA31)</f>
        <v>0</v>
      </c>
      <c r="BB32" s="320">
        <f t="shared" si="62"/>
        <v>0</v>
      </c>
      <c r="BC32" s="320">
        <f t="shared" si="53"/>
        <v>0</v>
      </c>
      <c r="BD32" s="320">
        <f t="shared" ref="BD32:BE32" si="63">SUM(BD26:BD31)</f>
        <v>0</v>
      </c>
      <c r="BE32" s="320">
        <f t="shared" si="63"/>
        <v>0</v>
      </c>
      <c r="BF32" s="320">
        <f>SUM(E32+H32+K32+N32+Q32+T32+W32+Z32+AC32+AH32+AK32+AN32+AQ32+AT32+AW32+AZ32+BC32)</f>
        <v>200417000</v>
      </c>
      <c r="BG32" s="320">
        <f t="shared" si="33"/>
        <v>201273458</v>
      </c>
      <c r="BH32" s="320">
        <f t="shared" si="33"/>
        <v>201273458</v>
      </c>
    </row>
    <row r="33" spans="1:60" ht="15.75" x14ac:dyDescent="0.2">
      <c r="A33" s="326" t="s">
        <v>419</v>
      </c>
      <c r="B33" s="304" t="s">
        <v>420</v>
      </c>
      <c r="C33" s="304"/>
      <c r="D33" s="303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26" t="s">
        <v>419</v>
      </c>
      <c r="AG33" s="304" t="s">
        <v>420</v>
      </c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10">
        <f t="shared" si="32"/>
        <v>0</v>
      </c>
      <c r="BG33" s="310">
        <f t="shared" si="33"/>
        <v>0</v>
      </c>
      <c r="BH33" s="310">
        <f t="shared" si="33"/>
        <v>0</v>
      </c>
    </row>
    <row r="34" spans="1:60" ht="15.75" x14ac:dyDescent="0.2">
      <c r="A34" s="306" t="s">
        <v>421</v>
      </c>
      <c r="B34" s="307" t="s">
        <v>422</v>
      </c>
      <c r="C34" s="307" t="s">
        <v>159</v>
      </c>
      <c r="D34" s="308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6" t="s">
        <v>421</v>
      </c>
      <c r="AG34" s="307" t="s">
        <v>422</v>
      </c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10">
        <f t="shared" si="32"/>
        <v>0</v>
      </c>
      <c r="BG34" s="310">
        <f t="shared" si="33"/>
        <v>0</v>
      </c>
      <c r="BH34" s="310">
        <f t="shared" si="33"/>
        <v>0</v>
      </c>
    </row>
    <row r="35" spans="1:60" ht="15.75" x14ac:dyDescent="0.2">
      <c r="A35" s="306" t="s">
        <v>423</v>
      </c>
      <c r="B35" s="311" t="s">
        <v>424</v>
      </c>
      <c r="C35" s="307" t="s">
        <v>159</v>
      </c>
      <c r="D35" s="308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>
        <v>10998000</v>
      </c>
      <c r="U35" s="309">
        <v>10998000</v>
      </c>
      <c r="V35" s="309">
        <v>10998000</v>
      </c>
      <c r="W35" s="309"/>
      <c r="X35" s="309"/>
      <c r="Y35" s="309"/>
      <c r="Z35" s="309"/>
      <c r="AA35" s="309"/>
      <c r="AB35" s="309"/>
      <c r="AC35" s="309"/>
      <c r="AD35" s="309"/>
      <c r="AE35" s="309"/>
      <c r="AF35" s="306" t="s">
        <v>423</v>
      </c>
      <c r="AG35" s="311" t="s">
        <v>424</v>
      </c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10">
        <f t="shared" si="32"/>
        <v>10998000</v>
      </c>
      <c r="BG35" s="310">
        <f t="shared" si="33"/>
        <v>10998000</v>
      </c>
      <c r="BH35" s="310">
        <f t="shared" si="33"/>
        <v>10998000</v>
      </c>
    </row>
    <row r="36" spans="1:60" ht="15.75" x14ac:dyDescent="0.2">
      <c r="A36" s="306" t="s">
        <v>425</v>
      </c>
      <c r="B36" s="311" t="s">
        <v>426</v>
      </c>
      <c r="C36" s="307" t="s">
        <v>159</v>
      </c>
      <c r="D36" s="308"/>
      <c r="E36" s="309"/>
      <c r="F36" s="309"/>
      <c r="G36" s="309"/>
      <c r="H36" s="309"/>
      <c r="I36" s="309"/>
      <c r="J36" s="309"/>
      <c r="K36" s="309">
        <v>125000</v>
      </c>
      <c r="L36" s="309">
        <v>125000</v>
      </c>
      <c r="M36" s="309">
        <v>125000</v>
      </c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6" t="s">
        <v>425</v>
      </c>
      <c r="AG36" s="311" t="s">
        <v>426</v>
      </c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10">
        <f t="shared" si="32"/>
        <v>125000</v>
      </c>
      <c r="BG36" s="310">
        <f t="shared" si="33"/>
        <v>125000</v>
      </c>
      <c r="BH36" s="310">
        <f t="shared" si="33"/>
        <v>125000</v>
      </c>
    </row>
    <row r="37" spans="1:60" ht="15.75" customHeight="1" x14ac:dyDescent="0.2">
      <c r="A37" s="306" t="s">
        <v>427</v>
      </c>
      <c r="B37" s="311" t="s">
        <v>428</v>
      </c>
      <c r="C37" s="307" t="s">
        <v>159</v>
      </c>
      <c r="D37" s="308">
        <v>1</v>
      </c>
      <c r="E37" s="309">
        <v>3084000</v>
      </c>
      <c r="F37" s="309">
        <v>3135500</v>
      </c>
      <c r="G37" s="548">
        <v>3156100</v>
      </c>
      <c r="H37" s="309">
        <v>850000</v>
      </c>
      <c r="I37" s="309">
        <v>861845</v>
      </c>
      <c r="J37" s="548">
        <v>866377</v>
      </c>
      <c r="K37" s="309">
        <v>733000</v>
      </c>
      <c r="L37" s="309">
        <v>733000</v>
      </c>
      <c r="M37" s="309">
        <v>733000</v>
      </c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6" t="s">
        <v>427</v>
      </c>
      <c r="AG37" s="311" t="s">
        <v>428</v>
      </c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10">
        <f t="shared" si="32"/>
        <v>4667000</v>
      </c>
      <c r="BG37" s="310">
        <f t="shared" si="33"/>
        <v>4730345</v>
      </c>
      <c r="BH37" s="310">
        <f t="shared" si="33"/>
        <v>4755477</v>
      </c>
    </row>
    <row r="38" spans="1:60" ht="15.75" x14ac:dyDescent="0.2">
      <c r="A38" s="306" t="s">
        <v>429</v>
      </c>
      <c r="B38" s="311" t="s">
        <v>430</v>
      </c>
      <c r="C38" s="307" t="s">
        <v>159</v>
      </c>
      <c r="D38" s="308"/>
      <c r="E38" s="309"/>
      <c r="F38" s="309"/>
      <c r="G38" s="309"/>
      <c r="H38" s="309"/>
      <c r="I38" s="309"/>
      <c r="J38" s="309"/>
      <c r="K38" s="309">
        <v>157200</v>
      </c>
      <c r="L38" s="309">
        <v>157200</v>
      </c>
      <c r="M38" s="309">
        <v>157200</v>
      </c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6" t="s">
        <v>429</v>
      </c>
      <c r="AG38" s="311" t="s">
        <v>430</v>
      </c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10">
        <f t="shared" si="32"/>
        <v>157200</v>
      </c>
      <c r="BG38" s="310">
        <f t="shared" si="33"/>
        <v>157200</v>
      </c>
      <c r="BH38" s="310">
        <f t="shared" si="33"/>
        <v>157200</v>
      </c>
    </row>
    <row r="39" spans="1:60" ht="15.75" x14ac:dyDescent="0.2">
      <c r="A39" s="317"/>
      <c r="B39" s="325" t="s">
        <v>431</v>
      </c>
      <c r="C39" s="325"/>
      <c r="D39" s="320">
        <f t="shared" ref="D39:AE39" si="64">SUM(D34:D38)</f>
        <v>1</v>
      </c>
      <c r="E39" s="320">
        <f t="shared" si="64"/>
        <v>3084000</v>
      </c>
      <c r="F39" s="320">
        <f t="shared" si="64"/>
        <v>3135500</v>
      </c>
      <c r="G39" s="320">
        <f t="shared" ref="G39" si="65">SUM(G34:G38)</f>
        <v>3156100</v>
      </c>
      <c r="H39" s="320">
        <f t="shared" si="64"/>
        <v>850000</v>
      </c>
      <c r="I39" s="320">
        <f t="shared" si="64"/>
        <v>861845</v>
      </c>
      <c r="J39" s="320">
        <f t="shared" ref="J39" si="66">SUM(J34:J38)</f>
        <v>866377</v>
      </c>
      <c r="K39" s="320">
        <f t="shared" si="64"/>
        <v>1015200</v>
      </c>
      <c r="L39" s="320">
        <f t="shared" si="64"/>
        <v>1015200</v>
      </c>
      <c r="M39" s="320">
        <f t="shared" ref="M39" si="67">SUM(M34:M38)</f>
        <v>1015200</v>
      </c>
      <c r="N39" s="320">
        <f t="shared" si="64"/>
        <v>0</v>
      </c>
      <c r="O39" s="320">
        <f t="shared" si="64"/>
        <v>0</v>
      </c>
      <c r="P39" s="320">
        <f t="shared" si="64"/>
        <v>0</v>
      </c>
      <c r="Q39" s="320">
        <f t="shared" si="64"/>
        <v>0</v>
      </c>
      <c r="R39" s="320">
        <f t="shared" si="64"/>
        <v>0</v>
      </c>
      <c r="S39" s="320">
        <f t="shared" si="64"/>
        <v>0</v>
      </c>
      <c r="T39" s="320">
        <f t="shared" si="64"/>
        <v>10998000</v>
      </c>
      <c r="U39" s="320">
        <f t="shared" si="64"/>
        <v>10998000</v>
      </c>
      <c r="V39" s="320">
        <f t="shared" si="64"/>
        <v>10998000</v>
      </c>
      <c r="W39" s="320">
        <f t="shared" si="64"/>
        <v>0</v>
      </c>
      <c r="X39" s="320">
        <f t="shared" si="64"/>
        <v>0</v>
      </c>
      <c r="Y39" s="320">
        <f t="shared" si="64"/>
        <v>0</v>
      </c>
      <c r="Z39" s="320">
        <f t="shared" si="64"/>
        <v>0</v>
      </c>
      <c r="AA39" s="320">
        <f t="shared" si="64"/>
        <v>0</v>
      </c>
      <c r="AB39" s="320">
        <f t="shared" si="64"/>
        <v>0</v>
      </c>
      <c r="AC39" s="320">
        <f t="shared" si="64"/>
        <v>0</v>
      </c>
      <c r="AD39" s="320">
        <f t="shared" si="64"/>
        <v>0</v>
      </c>
      <c r="AE39" s="320">
        <f t="shared" si="64"/>
        <v>0</v>
      </c>
      <c r="AF39" s="317"/>
      <c r="AG39" s="325" t="s">
        <v>431</v>
      </c>
      <c r="AH39" s="320">
        <f t="shared" ref="AH39:BC39" si="68">SUM(AH34:AH38)</f>
        <v>0</v>
      </c>
      <c r="AI39" s="320">
        <f t="shared" ref="AI39:AJ39" si="69">SUM(AI34:AI38)</f>
        <v>0</v>
      </c>
      <c r="AJ39" s="320">
        <f t="shared" si="69"/>
        <v>0</v>
      </c>
      <c r="AK39" s="320">
        <f>SUM(AK34:AK38)</f>
        <v>0</v>
      </c>
      <c r="AL39" s="320">
        <f t="shared" ref="AL39:AM39" si="70">SUM(AL34:AL38)</f>
        <v>0</v>
      </c>
      <c r="AM39" s="320">
        <f t="shared" si="70"/>
        <v>0</v>
      </c>
      <c r="AN39" s="320">
        <f>SUM(AN34:AN38)</f>
        <v>0</v>
      </c>
      <c r="AO39" s="320">
        <f t="shared" ref="AO39" si="71">SUM(AO34:AO38)</f>
        <v>0</v>
      </c>
      <c r="AP39" s="320">
        <f t="shared" ref="AP39" si="72">SUM(AP34:AP38)</f>
        <v>0</v>
      </c>
      <c r="AQ39" s="320">
        <f>SUM(AQ34:AQ38)</f>
        <v>0</v>
      </c>
      <c r="AR39" s="320">
        <f t="shared" ref="AR39" si="73">SUM(AR34:AR38)</f>
        <v>0</v>
      </c>
      <c r="AS39" s="320">
        <f t="shared" ref="AS39" si="74">SUM(AS34:AS38)</f>
        <v>0</v>
      </c>
      <c r="AT39" s="320">
        <f>SUM(AT34:AT38)</f>
        <v>0</v>
      </c>
      <c r="AU39" s="320">
        <f t="shared" ref="AU39" si="75">SUM(AU34:AU38)</f>
        <v>0</v>
      </c>
      <c r="AV39" s="320">
        <f t="shared" ref="AV39" si="76">SUM(AV34:AV38)</f>
        <v>0</v>
      </c>
      <c r="AW39" s="320">
        <f t="shared" si="68"/>
        <v>0</v>
      </c>
      <c r="AX39" s="320">
        <f t="shared" ref="AX39" si="77">SUM(AX34:AX38)</f>
        <v>0</v>
      </c>
      <c r="AY39" s="320">
        <f t="shared" ref="AY39" si="78">SUM(AY34:AY38)</f>
        <v>0</v>
      </c>
      <c r="AZ39" s="320">
        <f t="shared" si="68"/>
        <v>0</v>
      </c>
      <c r="BA39" s="320">
        <f t="shared" ref="BA39" si="79">SUM(BA34:BA38)</f>
        <v>0</v>
      </c>
      <c r="BB39" s="320">
        <f t="shared" ref="BB39" si="80">SUM(BB34:BB38)</f>
        <v>0</v>
      </c>
      <c r="BC39" s="320">
        <f t="shared" si="68"/>
        <v>0</v>
      </c>
      <c r="BD39" s="320">
        <f t="shared" ref="BD39" si="81">SUM(BD34:BD38)</f>
        <v>0</v>
      </c>
      <c r="BE39" s="320">
        <f t="shared" ref="BE39" si="82">SUM(BE34:BE38)</f>
        <v>0</v>
      </c>
      <c r="BF39" s="320">
        <f t="shared" si="32"/>
        <v>15947200</v>
      </c>
      <c r="BG39" s="320">
        <f t="shared" si="33"/>
        <v>16010545</v>
      </c>
      <c r="BH39" s="320">
        <f t="shared" si="33"/>
        <v>16035677</v>
      </c>
    </row>
    <row r="40" spans="1:60" ht="15.75" x14ac:dyDescent="0.2">
      <c r="A40" s="326" t="s">
        <v>432</v>
      </c>
      <c r="B40" s="304" t="s">
        <v>433</v>
      </c>
      <c r="C40" s="304"/>
      <c r="D40" s="303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26" t="s">
        <v>432</v>
      </c>
      <c r="AG40" s="304" t="s">
        <v>433</v>
      </c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10">
        <f t="shared" si="32"/>
        <v>0</v>
      </c>
      <c r="BG40" s="310">
        <f t="shared" si="33"/>
        <v>0</v>
      </c>
      <c r="BH40" s="310">
        <f t="shared" si="33"/>
        <v>0</v>
      </c>
    </row>
    <row r="41" spans="1:60" ht="15.75" x14ac:dyDescent="0.2">
      <c r="A41" s="306" t="s">
        <v>434</v>
      </c>
      <c r="B41" s="311" t="s">
        <v>435</v>
      </c>
      <c r="C41" s="311" t="s">
        <v>159</v>
      </c>
      <c r="D41" s="302"/>
      <c r="E41" s="309"/>
      <c r="F41" s="309"/>
      <c r="G41" s="309"/>
      <c r="H41" s="309"/>
      <c r="I41" s="309"/>
      <c r="J41" s="309"/>
      <c r="K41" s="309">
        <v>11448000</v>
      </c>
      <c r="L41" s="309">
        <v>11448000</v>
      </c>
      <c r="M41" s="309">
        <v>11448000</v>
      </c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6" t="s">
        <v>434</v>
      </c>
      <c r="AG41" s="311" t="s">
        <v>435</v>
      </c>
      <c r="AH41" s="309"/>
      <c r="AI41" s="309"/>
      <c r="AJ41" s="309"/>
      <c r="AK41" s="309"/>
      <c r="AL41" s="309"/>
      <c r="AM41" s="309"/>
      <c r="AN41" s="309"/>
      <c r="AO41" s="309"/>
      <c r="AP41" s="309"/>
      <c r="AQ41" s="309"/>
      <c r="AR41" s="309"/>
      <c r="AS41" s="309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10">
        <f t="shared" si="32"/>
        <v>11448000</v>
      </c>
      <c r="BG41" s="310">
        <f t="shared" si="33"/>
        <v>11448000</v>
      </c>
      <c r="BH41" s="310">
        <f t="shared" si="33"/>
        <v>11448000</v>
      </c>
    </row>
    <row r="42" spans="1:60" ht="15.75" x14ac:dyDescent="0.2">
      <c r="A42" s="306" t="s">
        <v>478</v>
      </c>
      <c r="B42" s="311" t="s">
        <v>438</v>
      </c>
      <c r="C42" s="311" t="s">
        <v>159</v>
      </c>
      <c r="D42" s="302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6" t="s">
        <v>478</v>
      </c>
      <c r="AG42" s="311" t="s">
        <v>438</v>
      </c>
      <c r="AH42" s="309"/>
      <c r="AI42" s="309"/>
      <c r="AJ42" s="548">
        <v>633095</v>
      </c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B42" s="309"/>
      <c r="BC42" s="309"/>
      <c r="BD42" s="309"/>
      <c r="BE42" s="309"/>
      <c r="BF42" s="310">
        <f t="shared" si="32"/>
        <v>0</v>
      </c>
      <c r="BG42" s="310">
        <f t="shared" si="33"/>
        <v>0</v>
      </c>
      <c r="BH42" s="310">
        <f t="shared" si="33"/>
        <v>633095</v>
      </c>
    </row>
    <row r="43" spans="1:60" ht="15.75" x14ac:dyDescent="0.2">
      <c r="A43" s="306" t="s">
        <v>439</v>
      </c>
      <c r="B43" s="311" t="s">
        <v>440</v>
      </c>
      <c r="C43" s="311" t="s">
        <v>493</v>
      </c>
      <c r="D43" s="302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>
        <v>3030000</v>
      </c>
      <c r="V43" s="309">
        <v>3030000</v>
      </c>
      <c r="W43" s="309"/>
      <c r="X43" s="309"/>
      <c r="Y43" s="309"/>
      <c r="Z43" s="309"/>
      <c r="AA43" s="309">
        <v>12413000</v>
      </c>
      <c r="AB43" s="548">
        <v>12463000</v>
      </c>
      <c r="AC43" s="309"/>
      <c r="AD43" s="309"/>
      <c r="AE43" s="309"/>
      <c r="AF43" s="306" t="s">
        <v>439</v>
      </c>
      <c r="AG43" s="311" t="s">
        <v>440</v>
      </c>
      <c r="AH43" s="309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10">
        <f t="shared" si="32"/>
        <v>0</v>
      </c>
      <c r="BG43" s="310">
        <f t="shared" si="33"/>
        <v>15443000</v>
      </c>
      <c r="BH43" s="310">
        <f t="shared" si="33"/>
        <v>15493000</v>
      </c>
    </row>
    <row r="44" spans="1:60" ht="15.75" x14ac:dyDescent="0.2">
      <c r="A44" s="306" t="s">
        <v>441</v>
      </c>
      <c r="B44" s="307" t="s">
        <v>442</v>
      </c>
      <c r="C44" s="315" t="s">
        <v>159</v>
      </c>
      <c r="D44" s="316"/>
      <c r="E44" s="313">
        <v>400000</v>
      </c>
      <c r="F44" s="313">
        <v>400000</v>
      </c>
      <c r="G44" s="313">
        <v>400000</v>
      </c>
      <c r="H44" s="313">
        <v>180000</v>
      </c>
      <c r="I44" s="313">
        <v>180000</v>
      </c>
      <c r="J44" s="313">
        <v>180000</v>
      </c>
      <c r="K44" s="313">
        <v>2210000</v>
      </c>
      <c r="L44" s="313">
        <v>2910000</v>
      </c>
      <c r="M44" s="313">
        <v>2910000</v>
      </c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>
        <v>60000000</v>
      </c>
      <c r="AA44" s="313">
        <v>67501000</v>
      </c>
      <c r="AB44" s="313">
        <v>67501000</v>
      </c>
      <c r="AC44" s="313"/>
      <c r="AD44" s="313"/>
      <c r="AE44" s="313"/>
      <c r="AF44" s="306" t="s">
        <v>441</v>
      </c>
      <c r="AG44" s="307" t="s">
        <v>442</v>
      </c>
      <c r="AH44" s="313"/>
      <c r="AI44" s="313"/>
      <c r="AJ44" s="552">
        <v>341630</v>
      </c>
      <c r="AK44" s="313"/>
      <c r="AL44" s="313"/>
      <c r="AM44" s="313"/>
      <c r="AN44" s="313"/>
      <c r="AO44" s="313"/>
      <c r="AP44" s="313"/>
      <c r="AQ44" s="313"/>
      <c r="AR44" s="313"/>
      <c r="AS44" s="313"/>
      <c r="AT44" s="313"/>
      <c r="AU44" s="313"/>
      <c r="AV44" s="313"/>
      <c r="AW44" s="313"/>
      <c r="AX44" s="313"/>
      <c r="AY44" s="313"/>
      <c r="AZ44" s="313"/>
      <c r="BA44" s="313"/>
      <c r="BB44" s="313"/>
      <c r="BC44" s="313"/>
      <c r="BD44" s="313"/>
      <c r="BE44" s="313"/>
      <c r="BF44" s="310">
        <f t="shared" si="32"/>
        <v>62790000</v>
      </c>
      <c r="BG44" s="310">
        <f t="shared" si="33"/>
        <v>70991000</v>
      </c>
      <c r="BH44" s="310">
        <f t="shared" si="33"/>
        <v>71332630</v>
      </c>
    </row>
    <row r="45" spans="1:60" ht="15.75" x14ac:dyDescent="0.2">
      <c r="A45" s="317"/>
      <c r="B45" s="318" t="s">
        <v>443</v>
      </c>
      <c r="C45" s="318"/>
      <c r="D45" s="329"/>
      <c r="E45" s="320">
        <f t="shared" ref="E45:AE45" si="83">SUM(E41:E44)</f>
        <v>400000</v>
      </c>
      <c r="F45" s="320">
        <f t="shared" si="83"/>
        <v>400000</v>
      </c>
      <c r="G45" s="320">
        <f t="shared" ref="G45" si="84">SUM(G41:G44)</f>
        <v>400000</v>
      </c>
      <c r="H45" s="320">
        <f t="shared" si="83"/>
        <v>180000</v>
      </c>
      <c r="I45" s="320">
        <f t="shared" si="83"/>
        <v>180000</v>
      </c>
      <c r="J45" s="320">
        <f t="shared" ref="J45" si="85">SUM(J41:J44)</f>
        <v>180000</v>
      </c>
      <c r="K45" s="320">
        <f t="shared" si="83"/>
        <v>13658000</v>
      </c>
      <c r="L45" s="320">
        <f t="shared" si="83"/>
        <v>14358000</v>
      </c>
      <c r="M45" s="320">
        <f t="shared" ref="M45" si="86">SUM(M41:M44)</f>
        <v>14358000</v>
      </c>
      <c r="N45" s="320">
        <f t="shared" si="83"/>
        <v>0</v>
      </c>
      <c r="O45" s="320">
        <f t="shared" si="83"/>
        <v>0</v>
      </c>
      <c r="P45" s="320">
        <f t="shared" si="83"/>
        <v>0</v>
      </c>
      <c r="Q45" s="320">
        <f t="shared" si="83"/>
        <v>0</v>
      </c>
      <c r="R45" s="320">
        <f t="shared" si="83"/>
        <v>0</v>
      </c>
      <c r="S45" s="320">
        <f t="shared" si="83"/>
        <v>0</v>
      </c>
      <c r="T45" s="320">
        <f t="shared" si="83"/>
        <v>0</v>
      </c>
      <c r="U45" s="320">
        <f t="shared" si="83"/>
        <v>3030000</v>
      </c>
      <c r="V45" s="320">
        <f t="shared" si="83"/>
        <v>3030000</v>
      </c>
      <c r="W45" s="320">
        <f t="shared" si="83"/>
        <v>0</v>
      </c>
      <c r="X45" s="320">
        <f t="shared" si="83"/>
        <v>0</v>
      </c>
      <c r="Y45" s="320">
        <f t="shared" si="83"/>
        <v>0</v>
      </c>
      <c r="Z45" s="320">
        <f t="shared" si="83"/>
        <v>60000000</v>
      </c>
      <c r="AA45" s="320">
        <f t="shared" si="83"/>
        <v>79914000</v>
      </c>
      <c r="AB45" s="320">
        <f t="shared" si="83"/>
        <v>79964000</v>
      </c>
      <c r="AC45" s="320">
        <f t="shared" si="83"/>
        <v>0</v>
      </c>
      <c r="AD45" s="320">
        <f t="shared" si="83"/>
        <v>0</v>
      </c>
      <c r="AE45" s="320">
        <f t="shared" si="83"/>
        <v>0</v>
      </c>
      <c r="AF45" s="317"/>
      <c r="AG45" s="318" t="s">
        <v>443</v>
      </c>
      <c r="AH45" s="320">
        <f t="shared" ref="AH45:BC45" si="87">SUM(AH41:AH44)</f>
        <v>0</v>
      </c>
      <c r="AI45" s="320">
        <f t="shared" ref="AI45" si="88">SUM(AI41:AI44)</f>
        <v>0</v>
      </c>
      <c r="AJ45" s="320">
        <f t="shared" ref="AJ45" si="89">SUM(AJ41:AJ44)</f>
        <v>974725</v>
      </c>
      <c r="AK45" s="320">
        <f>SUM(AK41:AK44)</f>
        <v>0</v>
      </c>
      <c r="AL45" s="320">
        <f t="shared" ref="AL45" si="90">SUM(AL41:AL44)</f>
        <v>0</v>
      </c>
      <c r="AM45" s="320">
        <f t="shared" ref="AM45" si="91">SUM(AM41:AM44)</f>
        <v>0</v>
      </c>
      <c r="AN45" s="320">
        <f>SUM(AN41:AN44)</f>
        <v>0</v>
      </c>
      <c r="AO45" s="320">
        <f t="shared" ref="AO45:AP45" si="92">SUM(AO41:AO44)</f>
        <v>0</v>
      </c>
      <c r="AP45" s="320">
        <f t="shared" si="92"/>
        <v>0</v>
      </c>
      <c r="AQ45" s="320">
        <f>SUM(AQ41:AQ44)</f>
        <v>0</v>
      </c>
      <c r="AR45" s="320">
        <f t="shared" ref="AR45:AS45" si="93">SUM(AR41:AR44)</f>
        <v>0</v>
      </c>
      <c r="AS45" s="320">
        <f t="shared" si="93"/>
        <v>0</v>
      </c>
      <c r="AT45" s="320">
        <f>SUM(AT41:AT44)</f>
        <v>0</v>
      </c>
      <c r="AU45" s="320">
        <f t="shared" ref="AU45:AV45" si="94">SUM(AU41:AU44)</f>
        <v>0</v>
      </c>
      <c r="AV45" s="320">
        <f t="shared" si="94"/>
        <v>0</v>
      </c>
      <c r="AW45" s="320">
        <f t="shared" si="87"/>
        <v>0</v>
      </c>
      <c r="AX45" s="320">
        <f t="shared" ref="AX45:AY45" si="95">SUM(AX41:AX44)</f>
        <v>0</v>
      </c>
      <c r="AY45" s="320">
        <f t="shared" si="95"/>
        <v>0</v>
      </c>
      <c r="AZ45" s="320">
        <f t="shared" si="87"/>
        <v>0</v>
      </c>
      <c r="BA45" s="320">
        <f t="shared" ref="BA45:BB45" si="96">SUM(BA41:BA44)</f>
        <v>0</v>
      </c>
      <c r="BB45" s="320">
        <f t="shared" si="96"/>
        <v>0</v>
      </c>
      <c r="BC45" s="320">
        <f t="shared" si="87"/>
        <v>0</v>
      </c>
      <c r="BD45" s="320">
        <f t="shared" ref="BD45:BE45" si="97">SUM(BD41:BD44)</f>
        <v>0</v>
      </c>
      <c r="BE45" s="320">
        <f t="shared" si="97"/>
        <v>0</v>
      </c>
      <c r="BF45" s="320">
        <f t="shared" si="32"/>
        <v>74238000</v>
      </c>
      <c r="BG45" s="320">
        <f t="shared" si="33"/>
        <v>97882000</v>
      </c>
      <c r="BH45" s="320">
        <f t="shared" si="33"/>
        <v>98906725</v>
      </c>
    </row>
    <row r="46" spans="1:60" ht="15.75" x14ac:dyDescent="0.2">
      <c r="A46" s="326" t="s">
        <v>15</v>
      </c>
      <c r="B46" s="304" t="s">
        <v>502</v>
      </c>
      <c r="C46" s="304"/>
      <c r="D46" s="303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26" t="s">
        <v>15</v>
      </c>
      <c r="AG46" s="304" t="s">
        <v>502</v>
      </c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09"/>
      <c r="AY46" s="309"/>
      <c r="AZ46" s="309"/>
      <c r="BA46" s="309"/>
      <c r="BB46" s="309"/>
      <c r="BC46" s="309"/>
      <c r="BD46" s="309"/>
      <c r="BE46" s="309"/>
      <c r="BF46" s="310">
        <f t="shared" si="32"/>
        <v>0</v>
      </c>
      <c r="BG46" s="310">
        <f t="shared" si="33"/>
        <v>0</v>
      </c>
      <c r="BH46" s="310">
        <f t="shared" si="33"/>
        <v>0</v>
      </c>
    </row>
    <row r="47" spans="1:60" ht="20.25" customHeight="1" x14ac:dyDescent="0.2">
      <c r="A47" s="306" t="s">
        <v>503</v>
      </c>
      <c r="B47" s="307" t="s">
        <v>504</v>
      </c>
      <c r="C47" s="307" t="s">
        <v>159</v>
      </c>
      <c r="D47" s="308">
        <v>1</v>
      </c>
      <c r="E47" s="309">
        <v>2256000</v>
      </c>
      <c r="F47" s="309">
        <v>2372782</v>
      </c>
      <c r="G47" s="548">
        <v>2450068</v>
      </c>
      <c r="H47" s="309">
        <v>518000</v>
      </c>
      <c r="I47" s="309">
        <v>543692</v>
      </c>
      <c r="J47" s="548">
        <v>560695</v>
      </c>
      <c r="K47" s="309">
        <v>226000</v>
      </c>
      <c r="L47" s="309">
        <v>226000</v>
      </c>
      <c r="M47" s="309">
        <v>226000</v>
      </c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6" t="s">
        <v>503</v>
      </c>
      <c r="AG47" s="307" t="s">
        <v>504</v>
      </c>
      <c r="AH47" s="309"/>
      <c r="AI47" s="309"/>
      <c r="AJ47" s="309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/>
      <c r="BD47" s="309"/>
      <c r="BE47" s="309"/>
      <c r="BF47" s="310">
        <f t="shared" si="32"/>
        <v>3000000</v>
      </c>
      <c r="BG47" s="310">
        <f t="shared" si="33"/>
        <v>3142474</v>
      </c>
      <c r="BH47" s="310">
        <f t="shared" si="33"/>
        <v>3236763</v>
      </c>
    </row>
    <row r="48" spans="1:60" ht="15.75" x14ac:dyDescent="0.2">
      <c r="A48" s="306" t="s">
        <v>505</v>
      </c>
      <c r="B48" s="307" t="s">
        <v>506</v>
      </c>
      <c r="C48" s="307" t="s">
        <v>159</v>
      </c>
      <c r="D48" s="308"/>
      <c r="E48" s="309"/>
      <c r="F48" s="309"/>
      <c r="G48" s="5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6" t="s">
        <v>505</v>
      </c>
      <c r="AG48" s="307" t="s">
        <v>506</v>
      </c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10">
        <f t="shared" si="32"/>
        <v>0</v>
      </c>
      <c r="BG48" s="310">
        <f t="shared" si="33"/>
        <v>0</v>
      </c>
      <c r="BH48" s="310">
        <f t="shared" si="33"/>
        <v>0</v>
      </c>
    </row>
    <row r="49" spans="1:60" ht="15.75" x14ac:dyDescent="0.2">
      <c r="A49" s="307">
        <v>107051</v>
      </c>
      <c r="B49" s="311" t="s">
        <v>460</v>
      </c>
      <c r="C49" s="311" t="s">
        <v>159</v>
      </c>
      <c r="D49" s="302">
        <v>1</v>
      </c>
      <c r="E49" s="309">
        <v>2226000</v>
      </c>
      <c r="F49" s="309">
        <v>2329524</v>
      </c>
      <c r="G49" s="548">
        <v>2376824</v>
      </c>
      <c r="H49" s="309">
        <v>518000</v>
      </c>
      <c r="I49" s="309">
        <v>541525</v>
      </c>
      <c r="J49" s="548">
        <v>551931</v>
      </c>
      <c r="K49" s="309">
        <v>11658000</v>
      </c>
      <c r="L49" s="309">
        <v>11658000</v>
      </c>
      <c r="M49" s="309">
        <v>11658000</v>
      </c>
      <c r="N49" s="309"/>
      <c r="O49" s="309"/>
      <c r="P49" s="309"/>
      <c r="Q49" s="309"/>
      <c r="R49" s="309"/>
      <c r="S49" s="309"/>
      <c r="T49" s="309"/>
      <c r="U49" s="309"/>
      <c r="V49" s="309"/>
      <c r="W49" s="309"/>
      <c r="X49" s="309"/>
      <c r="Y49" s="309"/>
      <c r="Z49" s="309"/>
      <c r="AA49" s="309"/>
      <c r="AB49" s="309"/>
      <c r="AC49" s="309"/>
      <c r="AD49" s="309"/>
      <c r="AE49" s="309"/>
      <c r="AF49" s="307">
        <v>107051</v>
      </c>
      <c r="AG49" s="311" t="s">
        <v>460</v>
      </c>
      <c r="AH49" s="309"/>
      <c r="AI49" s="309"/>
      <c r="AJ49" s="309"/>
      <c r="AK49" s="309"/>
      <c r="AL49" s="309"/>
      <c r="AM49" s="309"/>
      <c r="AN49" s="309"/>
      <c r="AO49" s="309"/>
      <c r="AP49" s="309"/>
      <c r="AQ49" s="309"/>
      <c r="AR49" s="309"/>
      <c r="AS49" s="309"/>
      <c r="AT49" s="309"/>
      <c r="AU49" s="309"/>
      <c r="AV49" s="309"/>
      <c r="AW49" s="309"/>
      <c r="AX49" s="309"/>
      <c r="AY49" s="309"/>
      <c r="AZ49" s="309"/>
      <c r="BA49" s="309"/>
      <c r="BB49" s="309"/>
      <c r="BC49" s="309"/>
      <c r="BD49" s="309"/>
      <c r="BE49" s="309"/>
      <c r="BF49" s="310">
        <f t="shared" si="32"/>
        <v>14402000</v>
      </c>
      <c r="BG49" s="310">
        <f t="shared" si="33"/>
        <v>14529049</v>
      </c>
      <c r="BH49" s="310">
        <f t="shared" si="33"/>
        <v>14586755</v>
      </c>
    </row>
    <row r="50" spans="1:60" ht="15.75" x14ac:dyDescent="0.2">
      <c r="A50" s="306" t="s">
        <v>507</v>
      </c>
      <c r="B50" s="307" t="s">
        <v>461</v>
      </c>
      <c r="C50" s="311" t="s">
        <v>159</v>
      </c>
      <c r="D50" s="302"/>
      <c r="E50" s="309"/>
      <c r="F50" s="309"/>
      <c r="G50" s="309"/>
      <c r="H50" s="309"/>
      <c r="I50" s="309"/>
      <c r="J50" s="309"/>
      <c r="K50" s="309">
        <v>550000</v>
      </c>
      <c r="L50" s="309">
        <v>735000</v>
      </c>
      <c r="M50" s="309">
        <v>735000</v>
      </c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6" t="s">
        <v>507</v>
      </c>
      <c r="AG50" s="307" t="s">
        <v>461</v>
      </c>
      <c r="AH50" s="309"/>
      <c r="AI50" s="309"/>
      <c r="AJ50" s="309"/>
      <c r="AK50" s="309"/>
      <c r="AL50" s="309"/>
      <c r="AM50" s="309"/>
      <c r="AN50" s="309"/>
      <c r="AO50" s="309"/>
      <c r="AP50" s="309"/>
      <c r="AQ50" s="309"/>
      <c r="AR50" s="309"/>
      <c r="AS50" s="309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/>
      <c r="BD50" s="309"/>
      <c r="BE50" s="309"/>
      <c r="BF50" s="310">
        <f t="shared" ref="BF50:BF83" si="98">SUM(E50+H50+K50+N50+Q50+T50+W50+Z50+AC50+AH50+AK50+AN50+AQ50+AT50+AU50+AW50+AZ50+BC50)</f>
        <v>550000</v>
      </c>
      <c r="BG50" s="310">
        <f>SUM(F50+I50+L50+O50+R50+U50+X50+AA50+AD50+AI50+AL50+AO50+AR50+AU50+AX50+BA50+BD50)</f>
        <v>735000</v>
      </c>
      <c r="BH50" s="310">
        <f>SUM(G50+J50+M50+P50+S50+V50+Y50+AB50+AE50+AJ50+AM50+AP50+AS50+AV50+AY50+BB50+BE50)</f>
        <v>735000</v>
      </c>
    </row>
    <row r="51" spans="1:60" ht="30" x14ac:dyDescent="0.2">
      <c r="A51" s="315">
        <v>107060</v>
      </c>
      <c r="B51" s="311" t="s">
        <v>508</v>
      </c>
      <c r="C51" s="311" t="s">
        <v>159</v>
      </c>
      <c r="D51" s="302"/>
      <c r="E51" s="309"/>
      <c r="F51" s="309"/>
      <c r="G51" s="309"/>
      <c r="H51" s="309"/>
      <c r="I51" s="309"/>
      <c r="J51" s="309"/>
      <c r="K51" s="309"/>
      <c r="L51" s="309"/>
      <c r="M51" s="309"/>
      <c r="N51" s="309">
        <v>8500000</v>
      </c>
      <c r="O51" s="309">
        <v>8500000</v>
      </c>
      <c r="P51" s="309">
        <v>8660000</v>
      </c>
      <c r="Q51" s="309"/>
      <c r="R51" s="309"/>
      <c r="S51" s="309"/>
      <c r="T51" s="309"/>
      <c r="U51" s="309"/>
      <c r="V51" s="309"/>
      <c r="W51" s="309">
        <v>1000000</v>
      </c>
      <c r="X51" s="309">
        <v>1000000</v>
      </c>
      <c r="Y51" s="309">
        <v>1000000</v>
      </c>
      <c r="Z51" s="309"/>
      <c r="AA51" s="309"/>
      <c r="AB51" s="309"/>
      <c r="AC51" s="309"/>
      <c r="AD51" s="309"/>
      <c r="AE51" s="309"/>
      <c r="AF51" s="315">
        <v>107060</v>
      </c>
      <c r="AG51" s="311" t="s">
        <v>508</v>
      </c>
      <c r="AH51" s="309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09"/>
      <c r="AX51" s="309"/>
      <c r="AY51" s="309"/>
      <c r="AZ51" s="309"/>
      <c r="BA51" s="309"/>
      <c r="BB51" s="309"/>
      <c r="BC51" s="309"/>
      <c r="BD51" s="309"/>
      <c r="BE51" s="309"/>
      <c r="BF51" s="310">
        <f t="shared" si="98"/>
        <v>9500000</v>
      </c>
      <c r="BG51" s="310">
        <f t="shared" ref="BG51:BH53" si="99">SUM(F51+I51+L51+O51+R51+U51+X51+AA51+AD51+AI51+AL51+AO51+AR51+AU51+AW51+AX51+BA51+BD51)</f>
        <v>9500000</v>
      </c>
      <c r="BH51" s="310">
        <f t="shared" si="99"/>
        <v>9660000</v>
      </c>
    </row>
    <row r="52" spans="1:60" ht="15.75" x14ac:dyDescent="0.2">
      <c r="A52" s="330"/>
      <c r="B52" s="325" t="s">
        <v>466</v>
      </c>
      <c r="C52" s="325"/>
      <c r="D52" s="320">
        <f t="shared" ref="D52:AE52" si="100">SUM(D47:D51)</f>
        <v>2</v>
      </c>
      <c r="E52" s="320">
        <f t="shared" si="100"/>
        <v>4482000</v>
      </c>
      <c r="F52" s="320">
        <f t="shared" si="100"/>
        <v>4702306</v>
      </c>
      <c r="G52" s="320">
        <f t="shared" ref="G52" si="101">SUM(G47:G51)</f>
        <v>4826892</v>
      </c>
      <c r="H52" s="320">
        <f t="shared" si="100"/>
        <v>1036000</v>
      </c>
      <c r="I52" s="320">
        <f t="shared" si="100"/>
        <v>1085217</v>
      </c>
      <c r="J52" s="320">
        <f t="shared" ref="J52" si="102">SUM(J47:J51)</f>
        <v>1112626</v>
      </c>
      <c r="K52" s="320">
        <f t="shared" si="100"/>
        <v>12434000</v>
      </c>
      <c r="L52" s="320">
        <f t="shared" si="100"/>
        <v>12619000</v>
      </c>
      <c r="M52" s="320">
        <f t="shared" ref="M52" si="103">SUM(M47:M51)</f>
        <v>12619000</v>
      </c>
      <c r="N52" s="320">
        <f t="shared" si="100"/>
        <v>8500000</v>
      </c>
      <c r="O52" s="320">
        <f t="shared" si="100"/>
        <v>8500000</v>
      </c>
      <c r="P52" s="320">
        <f t="shared" si="100"/>
        <v>8660000</v>
      </c>
      <c r="Q52" s="320">
        <f t="shared" si="100"/>
        <v>0</v>
      </c>
      <c r="R52" s="320">
        <f t="shared" si="100"/>
        <v>0</v>
      </c>
      <c r="S52" s="320">
        <f t="shared" si="100"/>
        <v>0</v>
      </c>
      <c r="T52" s="320">
        <f t="shared" si="100"/>
        <v>0</v>
      </c>
      <c r="U52" s="320">
        <f t="shared" si="100"/>
        <v>0</v>
      </c>
      <c r="V52" s="320">
        <f t="shared" si="100"/>
        <v>0</v>
      </c>
      <c r="W52" s="320">
        <f t="shared" si="100"/>
        <v>1000000</v>
      </c>
      <c r="X52" s="320">
        <f t="shared" si="100"/>
        <v>1000000</v>
      </c>
      <c r="Y52" s="320">
        <f t="shared" si="100"/>
        <v>1000000</v>
      </c>
      <c r="Z52" s="320">
        <f t="shared" si="100"/>
        <v>0</v>
      </c>
      <c r="AA52" s="320">
        <f t="shared" si="100"/>
        <v>0</v>
      </c>
      <c r="AB52" s="320">
        <f t="shared" si="100"/>
        <v>0</v>
      </c>
      <c r="AC52" s="320">
        <f t="shared" si="100"/>
        <v>0</v>
      </c>
      <c r="AD52" s="320">
        <f t="shared" si="100"/>
        <v>0</v>
      </c>
      <c r="AE52" s="320">
        <f t="shared" si="100"/>
        <v>0</v>
      </c>
      <c r="AF52" s="425"/>
      <c r="AG52" s="325" t="s">
        <v>466</v>
      </c>
      <c r="AH52" s="320">
        <f t="shared" ref="AH52:BC52" si="104">SUM(AH47:AH51)</f>
        <v>0</v>
      </c>
      <c r="AI52" s="320">
        <f t="shared" ref="AI52:AJ52" si="105">SUM(AI47:AI51)</f>
        <v>0</v>
      </c>
      <c r="AJ52" s="320">
        <f t="shared" si="105"/>
        <v>0</v>
      </c>
      <c r="AK52" s="320">
        <f t="shared" si="104"/>
        <v>0</v>
      </c>
      <c r="AL52" s="320">
        <f t="shared" ref="AL52:AM52" si="106">SUM(AL47:AL51)</f>
        <v>0</v>
      </c>
      <c r="AM52" s="320">
        <f t="shared" si="106"/>
        <v>0</v>
      </c>
      <c r="AN52" s="320">
        <f t="shared" si="104"/>
        <v>0</v>
      </c>
      <c r="AO52" s="320">
        <f t="shared" ref="AO52" si="107">SUM(AO47:AO51)</f>
        <v>0</v>
      </c>
      <c r="AP52" s="320">
        <f t="shared" ref="AP52" si="108">SUM(AP47:AP51)</f>
        <v>0</v>
      </c>
      <c r="AQ52" s="320">
        <f t="shared" si="104"/>
        <v>0</v>
      </c>
      <c r="AR52" s="320">
        <f t="shared" ref="AR52" si="109">SUM(AR47:AR51)</f>
        <v>0</v>
      </c>
      <c r="AS52" s="320">
        <f t="shared" ref="AS52" si="110">SUM(AS47:AS51)</f>
        <v>0</v>
      </c>
      <c r="AT52" s="320">
        <f t="shared" si="104"/>
        <v>0</v>
      </c>
      <c r="AU52" s="320">
        <f t="shared" ref="AU52" si="111">SUM(AU47:AU51)</f>
        <v>0</v>
      </c>
      <c r="AV52" s="320">
        <f t="shared" ref="AV52" si="112">SUM(AV47:AV51)</f>
        <v>0</v>
      </c>
      <c r="AW52" s="320">
        <f t="shared" si="104"/>
        <v>0</v>
      </c>
      <c r="AX52" s="320">
        <f t="shared" ref="AX52" si="113">SUM(AX47:AX51)</f>
        <v>0</v>
      </c>
      <c r="AY52" s="320">
        <f t="shared" ref="AY52" si="114">SUM(AY47:AY51)</f>
        <v>0</v>
      </c>
      <c r="AZ52" s="320">
        <f t="shared" si="104"/>
        <v>0</v>
      </c>
      <c r="BA52" s="320">
        <f t="shared" ref="BA52" si="115">SUM(BA47:BA51)</f>
        <v>0</v>
      </c>
      <c r="BB52" s="320">
        <f t="shared" ref="BB52" si="116">SUM(BB47:BB51)</f>
        <v>0</v>
      </c>
      <c r="BC52" s="320">
        <f t="shared" si="104"/>
        <v>0</v>
      </c>
      <c r="BD52" s="320">
        <f t="shared" ref="BD52" si="117">SUM(BD47:BD51)</f>
        <v>0</v>
      </c>
      <c r="BE52" s="320">
        <f t="shared" ref="BE52" si="118">SUM(BE47:BE51)</f>
        <v>0</v>
      </c>
      <c r="BF52" s="320">
        <f t="shared" si="98"/>
        <v>27452000</v>
      </c>
      <c r="BG52" s="320">
        <f t="shared" si="99"/>
        <v>27906523</v>
      </c>
      <c r="BH52" s="320">
        <f t="shared" si="99"/>
        <v>28218518</v>
      </c>
    </row>
    <row r="53" spans="1:60" ht="15.75" x14ac:dyDescent="0.2">
      <c r="A53" s="306" t="s">
        <v>509</v>
      </c>
      <c r="B53" s="307" t="s">
        <v>510</v>
      </c>
      <c r="C53" s="331"/>
      <c r="D53" s="332"/>
      <c r="E53" s="333"/>
      <c r="F53" s="333"/>
      <c r="G53" s="333"/>
      <c r="H53" s="333"/>
      <c r="I53" s="333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  <c r="Z53" s="333"/>
      <c r="AA53" s="333"/>
      <c r="AB53" s="333"/>
      <c r="AC53" s="333"/>
      <c r="AD53" s="333"/>
      <c r="AE53" s="333"/>
      <c r="AF53" s="306" t="s">
        <v>509</v>
      </c>
      <c r="AG53" s="307" t="s">
        <v>510</v>
      </c>
      <c r="AH53" s="333"/>
      <c r="AI53" s="333"/>
      <c r="AJ53" s="333"/>
      <c r="AK53" s="333"/>
      <c r="AL53" s="333"/>
      <c r="AM53" s="333"/>
      <c r="AN53" s="333"/>
      <c r="AO53" s="333"/>
      <c r="AP53" s="333"/>
      <c r="AQ53" s="333"/>
      <c r="AR53" s="333"/>
      <c r="AS53" s="333"/>
      <c r="AT53" s="333"/>
      <c r="AU53" s="333"/>
      <c r="AV53" s="333"/>
      <c r="AW53" s="333"/>
      <c r="AX53" s="333"/>
      <c r="AY53" s="333"/>
      <c r="AZ53" s="333"/>
      <c r="BA53" s="333"/>
      <c r="BB53" s="333"/>
      <c r="BC53" s="333"/>
      <c r="BD53" s="333"/>
      <c r="BE53" s="333"/>
      <c r="BF53" s="310">
        <f t="shared" si="98"/>
        <v>0</v>
      </c>
      <c r="BG53" s="310">
        <f t="shared" si="99"/>
        <v>0</v>
      </c>
      <c r="BH53" s="310">
        <f t="shared" si="99"/>
        <v>0</v>
      </c>
    </row>
    <row r="54" spans="1:60" ht="15.75" x14ac:dyDescent="0.2">
      <c r="A54" s="334" t="s">
        <v>542</v>
      </c>
      <c r="B54" s="315" t="s">
        <v>546</v>
      </c>
      <c r="C54" s="331"/>
      <c r="D54" s="332"/>
      <c r="E54" s="333"/>
      <c r="F54" s="333"/>
      <c r="G54" s="333"/>
      <c r="H54" s="333"/>
      <c r="I54" s="333"/>
      <c r="J54" s="333"/>
      <c r="K54" s="341">
        <v>2200000</v>
      </c>
      <c r="L54" s="341">
        <v>2200000</v>
      </c>
      <c r="M54" s="341">
        <v>2200000</v>
      </c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3"/>
      <c r="Z54" s="333"/>
      <c r="AA54" s="333"/>
      <c r="AB54" s="333"/>
      <c r="AC54" s="333"/>
      <c r="AD54" s="333"/>
      <c r="AE54" s="333"/>
      <c r="AF54" s="334" t="s">
        <v>542</v>
      </c>
      <c r="AG54" s="315" t="s">
        <v>546</v>
      </c>
      <c r="AH54" s="333"/>
      <c r="AI54" s="333"/>
      <c r="AJ54" s="333"/>
      <c r="AK54" s="333"/>
      <c r="AL54" s="333"/>
      <c r="AM54" s="333"/>
      <c r="AN54" s="333"/>
      <c r="AO54" s="333"/>
      <c r="AP54" s="333"/>
      <c r="AQ54" s="333"/>
      <c r="AR54" s="333"/>
      <c r="AS54" s="333"/>
      <c r="AT54" s="333"/>
      <c r="AU54" s="333"/>
      <c r="AV54" s="333"/>
      <c r="AW54" s="341">
        <v>10000000</v>
      </c>
      <c r="AX54" s="341">
        <v>10000000</v>
      </c>
      <c r="AY54" s="341">
        <v>10000000</v>
      </c>
      <c r="AZ54" s="333"/>
      <c r="BA54" s="333"/>
      <c r="BB54" s="333"/>
      <c r="BC54" s="333"/>
      <c r="BD54" s="341">
        <v>140000000</v>
      </c>
      <c r="BE54" s="341">
        <v>140000000</v>
      </c>
      <c r="BF54" s="310">
        <f t="shared" si="98"/>
        <v>12200000</v>
      </c>
      <c r="BG54" s="310">
        <f>SUM(F54+I54+L54+O54+R54+U54+X54+AA54+AD54+AI54+AL54+AO54+AR54+AU54+AX54+BA54+BD54)</f>
        <v>152200000</v>
      </c>
      <c r="BH54" s="310">
        <f>SUM(G54+J54+M54+P54+S54+V54+Y54+AB54+AE54+AJ54+AM54+AP54+AS54+AV54+AY54+BB54+BE54)</f>
        <v>152200000</v>
      </c>
    </row>
    <row r="55" spans="1:60" ht="15.75" customHeight="1" x14ac:dyDescent="0.2">
      <c r="A55" s="632" t="s">
        <v>511</v>
      </c>
      <c r="B55" s="632"/>
      <c r="C55" s="335"/>
      <c r="D55" s="336">
        <f>SUM(D12,D19,D24,D32,D39,D45,D52,D53)</f>
        <v>48</v>
      </c>
      <c r="E55" s="336">
        <f t="shared" ref="E55:AE55" si="119">SUM(E12,E19,E24,E32,E39,E45,E52,E53+E54)</f>
        <v>55513780</v>
      </c>
      <c r="F55" s="336">
        <f t="shared" si="119"/>
        <v>83779134</v>
      </c>
      <c r="G55" s="336">
        <f t="shared" ref="G55" si="120">SUM(G12,G19,G24,G32,G39,G45,G52,G53+G54)</f>
        <v>84219210</v>
      </c>
      <c r="H55" s="336">
        <f t="shared" si="119"/>
        <v>12809692</v>
      </c>
      <c r="I55" s="336">
        <f t="shared" si="119"/>
        <v>15960808</v>
      </c>
      <c r="J55" s="336">
        <f t="shared" ref="J55" si="121">SUM(J12,J19,J24,J32,J39,J45,J52,J53+J54)</f>
        <v>16057625</v>
      </c>
      <c r="K55" s="336">
        <f t="shared" si="119"/>
        <v>318993811</v>
      </c>
      <c r="L55" s="336">
        <f t="shared" si="119"/>
        <v>327555177</v>
      </c>
      <c r="M55" s="336">
        <f t="shared" ref="M55" si="122">SUM(M12,M19,M24,M32,M39,M45,M52,M53+M54)</f>
        <v>331217607</v>
      </c>
      <c r="N55" s="336">
        <f t="shared" si="119"/>
        <v>8500000</v>
      </c>
      <c r="O55" s="336">
        <f t="shared" si="119"/>
        <v>8500000</v>
      </c>
      <c r="P55" s="336">
        <f t="shared" si="119"/>
        <v>8660000</v>
      </c>
      <c r="Q55" s="336">
        <f t="shared" si="119"/>
        <v>0</v>
      </c>
      <c r="R55" s="336">
        <f t="shared" si="119"/>
        <v>262024</v>
      </c>
      <c r="S55" s="336">
        <f t="shared" si="119"/>
        <v>262024</v>
      </c>
      <c r="T55" s="336">
        <f t="shared" si="119"/>
        <v>26794000</v>
      </c>
      <c r="U55" s="336">
        <f t="shared" si="119"/>
        <v>31375696</v>
      </c>
      <c r="V55" s="336">
        <f t="shared" si="119"/>
        <v>35215542</v>
      </c>
      <c r="W55" s="336">
        <f t="shared" si="119"/>
        <v>1000000</v>
      </c>
      <c r="X55" s="336">
        <f t="shared" si="119"/>
        <v>1000000</v>
      </c>
      <c r="Y55" s="336">
        <f t="shared" si="119"/>
        <v>1000000</v>
      </c>
      <c r="Z55" s="336">
        <f t="shared" si="119"/>
        <v>60000000</v>
      </c>
      <c r="AA55" s="336">
        <f t="shared" si="119"/>
        <v>79914000</v>
      </c>
      <c r="AB55" s="336">
        <f t="shared" si="119"/>
        <v>79964000</v>
      </c>
      <c r="AC55" s="336">
        <f t="shared" si="119"/>
        <v>204110000</v>
      </c>
      <c r="AD55" s="336">
        <f t="shared" si="119"/>
        <v>188239236</v>
      </c>
      <c r="AE55" s="336">
        <f t="shared" si="119"/>
        <v>189508653</v>
      </c>
      <c r="AF55" s="632" t="s">
        <v>511</v>
      </c>
      <c r="AG55" s="632"/>
      <c r="AH55" s="336">
        <f t="shared" ref="AH55:BC55" si="123">SUM(AH12,AH19,AH24,AH32,AH39,AH45,AH52,AH53+AH54)</f>
        <v>64337985</v>
      </c>
      <c r="AI55" s="336">
        <f t="shared" ref="AI55" si="124">SUM(AI12,AI19,AI24,AI32,AI39,AI45,AI52,AI53+AI54)</f>
        <v>72026653</v>
      </c>
      <c r="AJ55" s="336">
        <f t="shared" ref="AJ55" si="125">SUM(AJ12,AJ19,AJ24,AJ32,AJ39,AJ45,AJ52,AJ53+AJ54)</f>
        <v>72181365</v>
      </c>
      <c r="AK55" s="336">
        <f t="shared" si="123"/>
        <v>42494750</v>
      </c>
      <c r="AL55" s="336">
        <f t="shared" ref="AL55" si="126">SUM(AL12,AL19,AL24,AL32,AL39,AL45,AL52,AL53+AL54)</f>
        <v>52061768</v>
      </c>
      <c r="AM55" s="336">
        <f t="shared" ref="AM55" si="127">SUM(AM12,AM19,AM24,AM32,AM39,AM45,AM52,AM53+AM54)</f>
        <v>51312541</v>
      </c>
      <c r="AN55" s="336">
        <f t="shared" si="123"/>
        <v>0</v>
      </c>
      <c r="AO55" s="336">
        <f t="shared" ref="AO55:AP55" si="128">SUM(AO12,AO19,AO24,AO32,AO39,AO45,AO52,AO53+AO54)</f>
        <v>0</v>
      </c>
      <c r="AP55" s="336">
        <f t="shared" si="128"/>
        <v>0</v>
      </c>
      <c r="AQ55" s="336">
        <f t="shared" si="123"/>
        <v>1000000</v>
      </c>
      <c r="AR55" s="336">
        <f t="shared" ref="AR55:AS55" si="129">SUM(AR12,AR19,AR24,AR32,AR39,AR45,AR52,AR53+AR54)</f>
        <v>1000000</v>
      </c>
      <c r="AS55" s="336">
        <f t="shared" si="129"/>
        <v>1000000</v>
      </c>
      <c r="AT55" s="336">
        <f t="shared" si="123"/>
        <v>2905000</v>
      </c>
      <c r="AU55" s="336">
        <f t="shared" ref="AU55:AV55" si="130">SUM(AU12,AU19,AU24,AU32,AU39,AU45,AU52,AU53+AU54)</f>
        <v>2905000</v>
      </c>
      <c r="AV55" s="336">
        <f t="shared" si="130"/>
        <v>2905000</v>
      </c>
      <c r="AW55" s="336">
        <f t="shared" si="123"/>
        <v>10000000</v>
      </c>
      <c r="AX55" s="336">
        <f t="shared" ref="AX55:AY55" si="131">SUM(AX12,AX19,AX24,AX32,AX39,AX45,AX52,AX53+AX54)</f>
        <v>10000000</v>
      </c>
      <c r="AY55" s="336">
        <f t="shared" si="131"/>
        <v>10000000</v>
      </c>
      <c r="AZ55" s="336">
        <f t="shared" si="123"/>
        <v>12597768</v>
      </c>
      <c r="BA55" s="336">
        <f t="shared" ref="BA55:BB55" si="132">SUM(BA12,BA19,BA24,BA32,BA39,BA45,BA52,BA53+BA54)</f>
        <v>12597768</v>
      </c>
      <c r="BB55" s="336">
        <f t="shared" si="132"/>
        <v>12597768</v>
      </c>
      <c r="BC55" s="336">
        <f t="shared" si="123"/>
        <v>0</v>
      </c>
      <c r="BD55" s="336">
        <f t="shared" ref="BD55:BE55" si="133">SUM(BD12,BD19,BD24,BD32,BD39,BD45,BD52,BD53+BD54)</f>
        <v>140000000</v>
      </c>
      <c r="BE55" s="336">
        <f t="shared" si="133"/>
        <v>140000000</v>
      </c>
      <c r="BF55" s="336">
        <f>SUM(E55+H55+K55+N55+Q55+T55+W55+Z55+AC55+AH55+AK55+AN55+AQ55+AT55+AW55+AZ55+BC55)</f>
        <v>821056786</v>
      </c>
      <c r="BG55" s="336">
        <f>SUM(F55+I55+L55+O55+R55+U55+X55+AA55+AD55+AI55+AL55+AO55+AR55+AU55+AX55+BA55+BD55)</f>
        <v>1027177264</v>
      </c>
      <c r="BH55" s="336">
        <f>SUM(G55+J55+M55+P55+S55+V55+Y55+AB55+AE55+AJ55+AM55+AP55+AS55+AV55+AY55+BB55+BE55)</f>
        <v>1036101335</v>
      </c>
    </row>
    <row r="56" spans="1:60" ht="15.75" x14ac:dyDescent="0.2">
      <c r="A56" s="337"/>
      <c r="B56" s="298" t="s">
        <v>512</v>
      </c>
      <c r="C56" s="298"/>
      <c r="D56" s="338"/>
      <c r="E56" s="310"/>
      <c r="F56" s="310"/>
      <c r="G56" s="310"/>
      <c r="H56" s="310"/>
      <c r="I56" s="310"/>
      <c r="J56" s="310"/>
      <c r="K56" s="310"/>
      <c r="L56" s="310"/>
      <c r="M56" s="310"/>
      <c r="N56" s="309"/>
      <c r="O56" s="310"/>
      <c r="P56" s="310"/>
      <c r="Q56" s="309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426"/>
      <c r="AG56" s="298" t="s">
        <v>512</v>
      </c>
      <c r="AH56" s="310"/>
      <c r="AI56" s="310"/>
      <c r="AJ56" s="310"/>
      <c r="AK56" s="310"/>
      <c r="AL56" s="310"/>
      <c r="AM56" s="310"/>
      <c r="AN56" s="310"/>
      <c r="AO56" s="310"/>
      <c r="AP56" s="310"/>
      <c r="AQ56" s="310"/>
      <c r="AR56" s="310"/>
      <c r="AS56" s="310"/>
      <c r="AT56" s="310"/>
      <c r="AU56" s="310"/>
      <c r="AV56" s="310"/>
      <c r="AW56" s="310"/>
      <c r="AX56" s="310"/>
      <c r="AY56" s="310"/>
      <c r="AZ56" s="310"/>
      <c r="BA56" s="310"/>
      <c r="BB56" s="310"/>
      <c r="BC56" s="310"/>
      <c r="BD56" s="310"/>
      <c r="BE56" s="310"/>
      <c r="BF56" s="310">
        <f t="shared" si="98"/>
        <v>0</v>
      </c>
      <c r="BG56" s="310">
        <f t="shared" ref="BG56:BH82" si="134">SUM(F56+I56+L56+O56+R56+U56+X56+AA56+AD56+AI56+AL56+AO56+AR56+AU56+AW56+AX56+BA56+BD56)</f>
        <v>0</v>
      </c>
      <c r="BH56" s="310">
        <f t="shared" si="134"/>
        <v>0</v>
      </c>
    </row>
    <row r="57" spans="1:60" ht="15.75" x14ac:dyDescent="0.2">
      <c r="A57" s="337"/>
      <c r="B57" s="339" t="s">
        <v>471</v>
      </c>
      <c r="C57" s="339"/>
      <c r="D57" s="340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426"/>
      <c r="AG57" s="339" t="s">
        <v>471</v>
      </c>
      <c r="AH57" s="309"/>
      <c r="AI57" s="309"/>
      <c r="AJ57" s="309"/>
      <c r="AK57" s="309"/>
      <c r="AL57" s="309"/>
      <c r="AM57" s="309"/>
      <c r="AN57" s="309"/>
      <c r="AO57" s="309"/>
      <c r="AP57" s="309"/>
      <c r="AQ57" s="309"/>
      <c r="AR57" s="309"/>
      <c r="AS57" s="309"/>
      <c r="AT57" s="309"/>
      <c r="AU57" s="309"/>
      <c r="AV57" s="309"/>
      <c r="AW57" s="309"/>
      <c r="AX57" s="309"/>
      <c r="AY57" s="309"/>
      <c r="AZ57" s="309"/>
      <c r="BA57" s="309"/>
      <c r="BB57" s="309"/>
      <c r="BC57" s="309"/>
      <c r="BD57" s="309"/>
      <c r="BE57" s="309"/>
      <c r="BF57" s="310">
        <f t="shared" si="98"/>
        <v>0</v>
      </c>
      <c r="BG57" s="310">
        <f t="shared" si="134"/>
        <v>0</v>
      </c>
      <c r="BH57" s="310">
        <f t="shared" si="134"/>
        <v>0</v>
      </c>
    </row>
    <row r="58" spans="1:60" ht="24.75" customHeight="1" x14ac:dyDescent="0.2">
      <c r="A58" s="306" t="s">
        <v>378</v>
      </c>
      <c r="B58" s="307" t="s">
        <v>379</v>
      </c>
      <c r="C58" s="307" t="s">
        <v>159</v>
      </c>
      <c r="D58" s="308">
        <v>21.3</v>
      </c>
      <c r="E58" s="309">
        <v>81830500</v>
      </c>
      <c r="F58" s="309">
        <v>82310871</v>
      </c>
      <c r="G58" s="548">
        <v>82420871</v>
      </c>
      <c r="H58" s="309">
        <v>19185116</v>
      </c>
      <c r="I58" s="309">
        <v>19290798</v>
      </c>
      <c r="J58" s="548">
        <v>19314998</v>
      </c>
      <c r="K58" s="309">
        <v>21131000</v>
      </c>
      <c r="L58" s="309">
        <v>21739854</v>
      </c>
      <c r="M58" s="309">
        <v>21739854</v>
      </c>
      <c r="N58" s="309"/>
      <c r="O58" s="309"/>
      <c r="P58" s="309"/>
      <c r="Q58" s="309"/>
      <c r="R58" s="309"/>
      <c r="S58" s="309"/>
      <c r="T58" s="309">
        <v>1200000</v>
      </c>
      <c r="U58" s="309">
        <v>1200000</v>
      </c>
      <c r="V58" s="309">
        <v>1200000</v>
      </c>
      <c r="W58" s="309"/>
      <c r="X58" s="309"/>
      <c r="Y58" s="309"/>
      <c r="Z58" s="309"/>
      <c r="AA58" s="309"/>
      <c r="AB58" s="309"/>
      <c r="AC58" s="309"/>
      <c r="AD58" s="309"/>
      <c r="AE58" s="309"/>
      <c r="AF58" s="306" t="s">
        <v>378</v>
      </c>
      <c r="AG58" s="307" t="s">
        <v>379</v>
      </c>
      <c r="AH58" s="309">
        <v>1270000</v>
      </c>
      <c r="AI58" s="309">
        <v>3270000</v>
      </c>
      <c r="AJ58" s="309">
        <v>3270000</v>
      </c>
      <c r="AK58" s="309"/>
      <c r="AL58" s="309"/>
      <c r="AM58" s="309"/>
      <c r="AN58" s="309"/>
      <c r="AO58" s="309"/>
      <c r="AP58" s="309"/>
      <c r="AQ58" s="309"/>
      <c r="AR58" s="309"/>
      <c r="AS58" s="309"/>
      <c r="AT58" s="309"/>
      <c r="AU58" s="309"/>
      <c r="AV58" s="309"/>
      <c r="AW58" s="309"/>
      <c r="AX58" s="309"/>
      <c r="AY58" s="309"/>
      <c r="AZ58" s="309"/>
      <c r="BA58" s="309"/>
      <c r="BB58" s="309"/>
      <c r="BC58" s="309"/>
      <c r="BD58" s="309"/>
      <c r="BE58" s="309"/>
      <c r="BF58" s="310">
        <f t="shared" si="98"/>
        <v>124616616</v>
      </c>
      <c r="BG58" s="310">
        <f t="shared" si="134"/>
        <v>127811523</v>
      </c>
      <c r="BH58" s="310">
        <f t="shared" si="134"/>
        <v>127945723</v>
      </c>
    </row>
    <row r="59" spans="1:60" ht="25.5" customHeight="1" x14ac:dyDescent="0.2">
      <c r="A59" s="306" t="s">
        <v>378</v>
      </c>
      <c r="B59" s="307" t="s">
        <v>513</v>
      </c>
      <c r="C59" s="307" t="s">
        <v>493</v>
      </c>
      <c r="D59" s="308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6" t="s">
        <v>378</v>
      </c>
      <c r="AG59" s="307" t="s">
        <v>513</v>
      </c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  <c r="AT59" s="309"/>
      <c r="AU59" s="309"/>
      <c r="AV59" s="309"/>
      <c r="AW59" s="309"/>
      <c r="AX59" s="309"/>
      <c r="AY59" s="309"/>
      <c r="AZ59" s="309"/>
      <c r="BA59" s="309"/>
      <c r="BB59" s="309"/>
      <c r="BC59" s="309"/>
      <c r="BD59" s="309"/>
      <c r="BE59" s="309"/>
      <c r="BF59" s="310">
        <f t="shared" si="98"/>
        <v>0</v>
      </c>
      <c r="BG59" s="310">
        <f t="shared" si="134"/>
        <v>0</v>
      </c>
      <c r="BH59" s="310">
        <f t="shared" si="134"/>
        <v>0</v>
      </c>
    </row>
    <row r="60" spans="1:60" ht="15.75" x14ac:dyDescent="0.2">
      <c r="A60" s="306" t="s">
        <v>620</v>
      </c>
      <c r="B60" s="307" t="s">
        <v>621</v>
      </c>
      <c r="C60" s="307" t="s">
        <v>159</v>
      </c>
      <c r="D60" s="308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6" t="s">
        <v>620</v>
      </c>
      <c r="AG60" s="307" t="s">
        <v>621</v>
      </c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09"/>
      <c r="BC60" s="309"/>
      <c r="BD60" s="309"/>
      <c r="BE60" s="309"/>
      <c r="BF60" s="310">
        <f t="shared" si="98"/>
        <v>0</v>
      </c>
      <c r="BG60" s="310">
        <f t="shared" si="134"/>
        <v>0</v>
      </c>
      <c r="BH60" s="310">
        <f t="shared" si="134"/>
        <v>0</v>
      </c>
    </row>
    <row r="61" spans="1:60" ht="15.75" x14ac:dyDescent="0.2">
      <c r="A61" s="306" t="s">
        <v>386</v>
      </c>
      <c r="B61" s="315" t="s">
        <v>387</v>
      </c>
      <c r="C61" s="307"/>
      <c r="D61" s="308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>
        <v>2000000</v>
      </c>
      <c r="S61" s="309">
        <v>2000000</v>
      </c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6" t="s">
        <v>386</v>
      </c>
      <c r="AG61" s="315" t="s">
        <v>387</v>
      </c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  <c r="AT61" s="309"/>
      <c r="AU61" s="309"/>
      <c r="AV61" s="309"/>
      <c r="AW61" s="309"/>
      <c r="AX61" s="309"/>
      <c r="AY61" s="309"/>
      <c r="AZ61" s="309"/>
      <c r="BA61" s="309"/>
      <c r="BB61" s="309"/>
      <c r="BC61" s="309"/>
      <c r="BD61" s="309"/>
      <c r="BE61" s="309"/>
      <c r="BF61" s="310">
        <f t="shared" si="98"/>
        <v>0</v>
      </c>
      <c r="BG61" s="310">
        <f t="shared" si="134"/>
        <v>2000000</v>
      </c>
      <c r="BH61" s="310">
        <f t="shared" si="134"/>
        <v>2000000</v>
      </c>
    </row>
    <row r="62" spans="1:60" ht="15.75" customHeight="1" x14ac:dyDescent="0.2">
      <c r="A62" s="632" t="s">
        <v>514</v>
      </c>
      <c r="B62" s="632"/>
      <c r="C62" s="335"/>
      <c r="D62" s="336">
        <f t="shared" ref="D62:AE62" si="135">SUM(D58:D61)</f>
        <v>21.3</v>
      </c>
      <c r="E62" s="336">
        <f t="shared" si="135"/>
        <v>81830500</v>
      </c>
      <c r="F62" s="336">
        <f t="shared" si="135"/>
        <v>82310871</v>
      </c>
      <c r="G62" s="336">
        <f t="shared" ref="G62" si="136">SUM(G58:G61)</f>
        <v>82420871</v>
      </c>
      <c r="H62" s="336">
        <f t="shared" si="135"/>
        <v>19185116</v>
      </c>
      <c r="I62" s="336">
        <f t="shared" si="135"/>
        <v>19290798</v>
      </c>
      <c r="J62" s="336">
        <f t="shared" ref="J62" si="137">SUM(J58:J61)</f>
        <v>19314998</v>
      </c>
      <c r="K62" s="336">
        <f t="shared" si="135"/>
        <v>21131000</v>
      </c>
      <c r="L62" s="336">
        <f t="shared" si="135"/>
        <v>21739854</v>
      </c>
      <c r="M62" s="336">
        <f t="shared" ref="M62" si="138">SUM(M58:M61)</f>
        <v>21739854</v>
      </c>
      <c r="N62" s="336">
        <f t="shared" si="135"/>
        <v>0</v>
      </c>
      <c r="O62" s="336">
        <f t="shared" si="135"/>
        <v>0</v>
      </c>
      <c r="P62" s="336">
        <f t="shared" si="135"/>
        <v>0</v>
      </c>
      <c r="Q62" s="336">
        <f t="shared" si="135"/>
        <v>0</v>
      </c>
      <c r="R62" s="336">
        <f t="shared" si="135"/>
        <v>2000000</v>
      </c>
      <c r="S62" s="336">
        <f t="shared" si="135"/>
        <v>2000000</v>
      </c>
      <c r="T62" s="336">
        <f t="shared" si="135"/>
        <v>1200000</v>
      </c>
      <c r="U62" s="336">
        <f t="shared" si="135"/>
        <v>1200000</v>
      </c>
      <c r="V62" s="336">
        <f t="shared" si="135"/>
        <v>1200000</v>
      </c>
      <c r="W62" s="336">
        <f t="shared" si="135"/>
        <v>0</v>
      </c>
      <c r="X62" s="336">
        <f t="shared" si="135"/>
        <v>0</v>
      </c>
      <c r="Y62" s="336">
        <f t="shared" si="135"/>
        <v>0</v>
      </c>
      <c r="Z62" s="336">
        <f t="shared" si="135"/>
        <v>0</v>
      </c>
      <c r="AA62" s="336">
        <f t="shared" si="135"/>
        <v>0</v>
      </c>
      <c r="AB62" s="336">
        <f t="shared" si="135"/>
        <v>0</v>
      </c>
      <c r="AC62" s="336">
        <f t="shared" si="135"/>
        <v>0</v>
      </c>
      <c r="AD62" s="336">
        <f t="shared" si="135"/>
        <v>0</v>
      </c>
      <c r="AE62" s="336">
        <f t="shared" si="135"/>
        <v>0</v>
      </c>
      <c r="AF62" s="632" t="s">
        <v>514</v>
      </c>
      <c r="AG62" s="632"/>
      <c r="AH62" s="336">
        <f t="shared" ref="AH62:BC62" si="139">SUM(AH58:AH61)</f>
        <v>1270000</v>
      </c>
      <c r="AI62" s="336">
        <f t="shared" ref="AI62" si="140">SUM(AI58:AI61)</f>
        <v>3270000</v>
      </c>
      <c r="AJ62" s="336">
        <f t="shared" ref="AJ62" si="141">SUM(AJ58:AJ61)</f>
        <v>3270000</v>
      </c>
      <c r="AK62" s="336">
        <f t="shared" si="139"/>
        <v>0</v>
      </c>
      <c r="AL62" s="336">
        <f t="shared" ref="AL62" si="142">SUM(AL58:AL61)</f>
        <v>0</v>
      </c>
      <c r="AM62" s="336">
        <f t="shared" ref="AM62" si="143">SUM(AM58:AM61)</f>
        <v>0</v>
      </c>
      <c r="AN62" s="336">
        <f t="shared" si="139"/>
        <v>0</v>
      </c>
      <c r="AO62" s="336">
        <f t="shared" ref="AO62:AP62" si="144">SUM(AO58:AO61)</f>
        <v>0</v>
      </c>
      <c r="AP62" s="336">
        <f t="shared" si="144"/>
        <v>0</v>
      </c>
      <c r="AQ62" s="336">
        <f t="shared" si="139"/>
        <v>0</v>
      </c>
      <c r="AR62" s="336">
        <f t="shared" ref="AR62:AS62" si="145">SUM(AR58:AR61)</f>
        <v>0</v>
      </c>
      <c r="AS62" s="336">
        <f t="shared" si="145"/>
        <v>0</v>
      </c>
      <c r="AT62" s="336">
        <f t="shared" si="139"/>
        <v>0</v>
      </c>
      <c r="AU62" s="336">
        <f t="shared" ref="AU62:AV62" si="146">SUM(AU58:AU61)</f>
        <v>0</v>
      </c>
      <c r="AV62" s="336">
        <f t="shared" si="146"/>
        <v>0</v>
      </c>
      <c r="AW62" s="336">
        <f t="shared" si="139"/>
        <v>0</v>
      </c>
      <c r="AX62" s="336">
        <f t="shared" ref="AX62:AY62" si="147">SUM(AX58:AX61)</f>
        <v>0</v>
      </c>
      <c r="AY62" s="336">
        <f t="shared" si="147"/>
        <v>0</v>
      </c>
      <c r="AZ62" s="336">
        <f t="shared" si="139"/>
        <v>0</v>
      </c>
      <c r="BA62" s="336">
        <f t="shared" ref="BA62:BB62" si="148">SUM(BA58:BA61)</f>
        <v>0</v>
      </c>
      <c r="BB62" s="336">
        <f t="shared" si="148"/>
        <v>0</v>
      </c>
      <c r="BC62" s="336">
        <f t="shared" si="139"/>
        <v>0</v>
      </c>
      <c r="BD62" s="336">
        <f t="shared" ref="BD62:BE62" si="149">SUM(BD58:BD61)</f>
        <v>0</v>
      </c>
      <c r="BE62" s="336">
        <f t="shared" si="149"/>
        <v>0</v>
      </c>
      <c r="BF62" s="336">
        <f t="shared" si="98"/>
        <v>124616616</v>
      </c>
      <c r="BG62" s="336">
        <f t="shared" si="134"/>
        <v>129811523</v>
      </c>
      <c r="BH62" s="336">
        <f t="shared" si="134"/>
        <v>129945723</v>
      </c>
    </row>
    <row r="63" spans="1:60" ht="15.75" x14ac:dyDescent="0.2">
      <c r="A63" s="337"/>
      <c r="B63" s="298" t="s">
        <v>487</v>
      </c>
      <c r="C63" s="298"/>
      <c r="D63" s="299"/>
      <c r="E63" s="338"/>
      <c r="F63" s="310"/>
      <c r="G63" s="310"/>
      <c r="H63" s="333"/>
      <c r="I63" s="310"/>
      <c r="J63" s="310"/>
      <c r="K63" s="333"/>
      <c r="L63" s="310"/>
      <c r="M63" s="310"/>
      <c r="N63" s="333"/>
      <c r="O63" s="310"/>
      <c r="P63" s="310"/>
      <c r="Q63" s="333"/>
      <c r="R63" s="310"/>
      <c r="S63" s="310"/>
      <c r="T63" s="310"/>
      <c r="U63" s="310"/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426"/>
      <c r="AG63" s="298" t="s">
        <v>487</v>
      </c>
      <c r="AH63" s="310"/>
      <c r="AI63" s="310"/>
      <c r="AJ63" s="310"/>
      <c r="AK63" s="310"/>
      <c r="AL63" s="310"/>
      <c r="AM63" s="310"/>
      <c r="AN63" s="338"/>
      <c r="AO63" s="310"/>
      <c r="AP63" s="310"/>
      <c r="AQ63" s="310"/>
      <c r="AR63" s="310"/>
      <c r="AS63" s="310"/>
      <c r="AT63" s="310"/>
      <c r="AU63" s="310"/>
      <c r="AV63" s="310"/>
      <c r="AW63" s="310"/>
      <c r="AX63" s="310"/>
      <c r="AY63" s="310"/>
      <c r="AZ63" s="310"/>
      <c r="BA63" s="310"/>
      <c r="BB63" s="310"/>
      <c r="BC63" s="310"/>
      <c r="BD63" s="310"/>
      <c r="BE63" s="310"/>
      <c r="BF63" s="310">
        <f t="shared" si="98"/>
        <v>0</v>
      </c>
      <c r="BG63" s="310">
        <f t="shared" si="134"/>
        <v>0</v>
      </c>
      <c r="BH63" s="310">
        <f t="shared" si="134"/>
        <v>0</v>
      </c>
    </row>
    <row r="64" spans="1:60" ht="15.75" x14ac:dyDescent="0.2">
      <c r="A64" s="306" t="s">
        <v>382</v>
      </c>
      <c r="B64" s="312" t="s">
        <v>383</v>
      </c>
      <c r="C64" s="307" t="s">
        <v>159</v>
      </c>
      <c r="D64" s="308"/>
      <c r="E64" s="341"/>
      <c r="F64" s="310"/>
      <c r="G64" s="310"/>
      <c r="H64" s="341"/>
      <c r="I64" s="310"/>
      <c r="J64" s="310"/>
      <c r="K64" s="341">
        <v>2388000</v>
      </c>
      <c r="L64" s="341">
        <v>2388000</v>
      </c>
      <c r="M64" s="341">
        <v>2388000</v>
      </c>
      <c r="N64" s="341"/>
      <c r="O64" s="310"/>
      <c r="P64" s="310"/>
      <c r="Q64" s="341"/>
      <c r="R64" s="310"/>
      <c r="S64" s="310"/>
      <c r="T64" s="309"/>
      <c r="U64" s="310"/>
      <c r="V64" s="310"/>
      <c r="W64" s="309"/>
      <c r="X64" s="310"/>
      <c r="Y64" s="310"/>
      <c r="Z64" s="309"/>
      <c r="AA64" s="310"/>
      <c r="AB64" s="310"/>
      <c r="AC64" s="309"/>
      <c r="AD64" s="310"/>
      <c r="AE64" s="310"/>
      <c r="AF64" s="306" t="s">
        <v>382</v>
      </c>
      <c r="AG64" s="312" t="s">
        <v>383</v>
      </c>
      <c r="AH64" s="309"/>
      <c r="AI64" s="310"/>
      <c r="AJ64" s="310"/>
      <c r="AK64" s="310"/>
      <c r="AL64" s="310"/>
      <c r="AM64" s="310"/>
      <c r="AN64" s="310"/>
      <c r="AO64" s="310"/>
      <c r="AP64" s="310"/>
      <c r="AQ64" s="310"/>
      <c r="AR64" s="310"/>
      <c r="AS64" s="310"/>
      <c r="AT64" s="310"/>
      <c r="AU64" s="310"/>
      <c r="AV64" s="310"/>
      <c r="AW64" s="310"/>
      <c r="AX64" s="310"/>
      <c r="AY64" s="310"/>
      <c r="AZ64" s="310"/>
      <c r="BA64" s="310"/>
      <c r="BB64" s="310"/>
      <c r="BC64" s="310"/>
      <c r="BD64" s="310"/>
      <c r="BE64" s="310"/>
      <c r="BF64" s="310">
        <f t="shared" si="98"/>
        <v>2388000</v>
      </c>
      <c r="BG64" s="310">
        <f t="shared" si="134"/>
        <v>2388000</v>
      </c>
      <c r="BH64" s="310">
        <f t="shared" si="134"/>
        <v>2388000</v>
      </c>
    </row>
    <row r="65" spans="1:60" ht="15.75" x14ac:dyDescent="0.2">
      <c r="A65" s="306" t="s">
        <v>474</v>
      </c>
      <c r="B65" s="307" t="s">
        <v>475</v>
      </c>
      <c r="C65" s="307" t="s">
        <v>159</v>
      </c>
      <c r="D65" s="308"/>
      <c r="E65" s="309">
        <v>5854027</v>
      </c>
      <c r="F65" s="309">
        <v>5854027</v>
      </c>
      <c r="G65" s="309">
        <v>5854027</v>
      </c>
      <c r="H65" s="309">
        <v>1342513</v>
      </c>
      <c r="I65" s="309">
        <v>1342513</v>
      </c>
      <c r="J65" s="309">
        <v>1342513</v>
      </c>
      <c r="K65" s="309">
        <v>23541988</v>
      </c>
      <c r="L65" s="309">
        <v>23541988</v>
      </c>
      <c r="M65" s="309">
        <v>23541988</v>
      </c>
      <c r="N65" s="309"/>
      <c r="O65" s="310"/>
      <c r="P65" s="309"/>
      <c r="Q65" s="309"/>
      <c r="R65" s="310"/>
      <c r="S65" s="309"/>
      <c r="T65" s="309"/>
      <c r="U65" s="310"/>
      <c r="V65" s="309"/>
      <c r="W65" s="309"/>
      <c r="X65" s="310"/>
      <c r="Y65" s="309"/>
      <c r="Z65" s="309"/>
      <c r="AA65" s="310"/>
      <c r="AB65" s="309"/>
      <c r="AC65" s="309"/>
      <c r="AD65" s="310"/>
      <c r="AE65" s="309"/>
      <c r="AF65" s="306" t="s">
        <v>474</v>
      </c>
      <c r="AG65" s="307" t="s">
        <v>475</v>
      </c>
      <c r="AH65" s="309">
        <v>2000000</v>
      </c>
      <c r="AI65" s="309">
        <v>2000000</v>
      </c>
      <c r="AJ65" s="548">
        <v>0</v>
      </c>
      <c r="AK65" s="310"/>
      <c r="AL65" s="310"/>
      <c r="AM65" s="310"/>
      <c r="AN65" s="310"/>
      <c r="AO65" s="310"/>
      <c r="AP65" s="309"/>
      <c r="AQ65" s="310"/>
      <c r="AR65" s="310"/>
      <c r="AS65" s="309"/>
      <c r="AT65" s="310"/>
      <c r="AU65" s="310"/>
      <c r="AV65" s="309"/>
      <c r="AW65" s="310"/>
      <c r="AX65" s="310"/>
      <c r="AY65" s="309"/>
      <c r="AZ65" s="310"/>
      <c r="BA65" s="310"/>
      <c r="BB65" s="309"/>
      <c r="BC65" s="310"/>
      <c r="BD65" s="310"/>
      <c r="BE65" s="309"/>
      <c r="BF65" s="310">
        <f t="shared" si="98"/>
        <v>32738528</v>
      </c>
      <c r="BG65" s="310">
        <f t="shared" si="134"/>
        <v>32738528</v>
      </c>
      <c r="BH65" s="310">
        <f t="shared" si="134"/>
        <v>30738528</v>
      </c>
    </row>
    <row r="66" spans="1:60" ht="15.75" x14ac:dyDescent="0.2">
      <c r="A66" s="306" t="s">
        <v>386</v>
      </c>
      <c r="B66" s="307" t="s">
        <v>387</v>
      </c>
      <c r="C66" s="311" t="s">
        <v>159</v>
      </c>
      <c r="D66" s="302"/>
      <c r="E66" s="341"/>
      <c r="F66" s="309"/>
      <c r="G66" s="309"/>
      <c r="H66" s="341"/>
      <c r="I66" s="309"/>
      <c r="J66" s="309"/>
      <c r="K66" s="341"/>
      <c r="L66" s="341"/>
      <c r="M66" s="341"/>
      <c r="N66" s="341"/>
      <c r="O66" s="310"/>
      <c r="P66" s="309"/>
      <c r="Q66" s="341"/>
      <c r="R66" s="309">
        <v>4019522</v>
      </c>
      <c r="S66" s="309">
        <v>4019522</v>
      </c>
      <c r="T66" s="309"/>
      <c r="U66" s="310"/>
      <c r="V66" s="309"/>
      <c r="W66" s="309"/>
      <c r="X66" s="310"/>
      <c r="Y66" s="309"/>
      <c r="Z66" s="309"/>
      <c r="AA66" s="310"/>
      <c r="AB66" s="309"/>
      <c r="AC66" s="309"/>
      <c r="AD66" s="310"/>
      <c r="AE66" s="309"/>
      <c r="AF66" s="306" t="s">
        <v>386</v>
      </c>
      <c r="AG66" s="307" t="s">
        <v>387</v>
      </c>
      <c r="AH66" s="309"/>
      <c r="AI66" s="309"/>
      <c r="AJ66" s="309"/>
      <c r="AK66" s="310"/>
      <c r="AL66" s="310"/>
      <c r="AM66" s="310"/>
      <c r="AN66" s="310"/>
      <c r="AO66" s="310"/>
      <c r="AP66" s="309"/>
      <c r="AQ66" s="310"/>
      <c r="AR66" s="310"/>
      <c r="AS66" s="309"/>
      <c r="AT66" s="310"/>
      <c r="AU66" s="310"/>
      <c r="AV66" s="309"/>
      <c r="AW66" s="310"/>
      <c r="AX66" s="310"/>
      <c r="AY66" s="309"/>
      <c r="AZ66" s="310"/>
      <c r="BA66" s="310"/>
      <c r="BB66" s="309"/>
      <c r="BC66" s="310"/>
      <c r="BD66" s="310"/>
      <c r="BE66" s="309"/>
      <c r="BF66" s="310">
        <f t="shared" si="98"/>
        <v>0</v>
      </c>
      <c r="BG66" s="310">
        <f t="shared" si="134"/>
        <v>4019522</v>
      </c>
      <c r="BH66" s="310">
        <f t="shared" si="134"/>
        <v>4019522</v>
      </c>
    </row>
    <row r="67" spans="1:60" ht="15.75" x14ac:dyDescent="0.2">
      <c r="A67" s="306" t="s">
        <v>478</v>
      </c>
      <c r="B67" s="307" t="s">
        <v>515</v>
      </c>
      <c r="C67" s="307" t="s">
        <v>159</v>
      </c>
      <c r="D67" s="308"/>
      <c r="E67" s="341"/>
      <c r="F67" s="309"/>
      <c r="G67" s="309"/>
      <c r="H67" s="341"/>
      <c r="I67" s="309"/>
      <c r="J67" s="309"/>
      <c r="K67" s="341"/>
      <c r="L67" s="341"/>
      <c r="M67" s="341"/>
      <c r="N67" s="341"/>
      <c r="O67" s="310"/>
      <c r="P67" s="309"/>
      <c r="Q67" s="341"/>
      <c r="R67" s="310"/>
      <c r="S67" s="309"/>
      <c r="T67" s="309"/>
      <c r="U67" s="310"/>
      <c r="V67" s="309"/>
      <c r="W67" s="309"/>
      <c r="X67" s="310"/>
      <c r="Y67" s="309"/>
      <c r="Z67" s="309"/>
      <c r="AA67" s="310"/>
      <c r="AB67" s="309"/>
      <c r="AC67" s="309"/>
      <c r="AD67" s="310"/>
      <c r="AE67" s="309"/>
      <c r="AF67" s="306" t="s">
        <v>478</v>
      </c>
      <c r="AG67" s="307" t="s">
        <v>515</v>
      </c>
      <c r="AH67" s="309"/>
      <c r="AI67" s="309"/>
      <c r="AJ67" s="309"/>
      <c r="AK67" s="310"/>
      <c r="AL67" s="310"/>
      <c r="AM67" s="310"/>
      <c r="AN67" s="310"/>
      <c r="AO67" s="310"/>
      <c r="AP67" s="309"/>
      <c r="AQ67" s="310"/>
      <c r="AR67" s="310"/>
      <c r="AS67" s="309"/>
      <c r="AT67" s="310"/>
      <c r="AU67" s="310"/>
      <c r="AV67" s="309"/>
      <c r="AW67" s="310"/>
      <c r="AX67" s="310"/>
      <c r="AY67" s="309"/>
      <c r="AZ67" s="310"/>
      <c r="BA67" s="310"/>
      <c r="BB67" s="309"/>
      <c r="BC67" s="310"/>
      <c r="BD67" s="310"/>
      <c r="BE67" s="309"/>
      <c r="BF67" s="310">
        <f t="shared" si="98"/>
        <v>0</v>
      </c>
      <c r="BG67" s="310">
        <f t="shared" si="134"/>
        <v>0</v>
      </c>
      <c r="BH67" s="310">
        <f t="shared" si="134"/>
        <v>0</v>
      </c>
    </row>
    <row r="68" spans="1:60" ht="15.75" x14ac:dyDescent="0.2">
      <c r="A68" s="306" t="s">
        <v>446</v>
      </c>
      <c r="B68" s="307" t="s">
        <v>481</v>
      </c>
      <c r="C68" s="307" t="s">
        <v>159</v>
      </c>
      <c r="D68" s="308">
        <v>11</v>
      </c>
      <c r="E68" s="341">
        <v>37964427</v>
      </c>
      <c r="F68" s="309">
        <v>38613915</v>
      </c>
      <c r="G68" s="548">
        <v>39379638</v>
      </c>
      <c r="H68" s="341">
        <v>10193697</v>
      </c>
      <c r="I68" s="309">
        <v>10336580</v>
      </c>
      <c r="J68" s="548">
        <v>10505039</v>
      </c>
      <c r="K68" s="341">
        <v>571500</v>
      </c>
      <c r="L68" s="341">
        <v>571500</v>
      </c>
      <c r="M68" s="341">
        <v>571500</v>
      </c>
      <c r="N68" s="341"/>
      <c r="O68" s="310"/>
      <c r="P68" s="309"/>
      <c r="Q68" s="341"/>
      <c r="R68" s="310"/>
      <c r="S68" s="309"/>
      <c r="T68" s="309"/>
      <c r="U68" s="310"/>
      <c r="V68" s="309"/>
      <c r="W68" s="309"/>
      <c r="X68" s="310"/>
      <c r="Y68" s="309"/>
      <c r="Z68" s="309"/>
      <c r="AA68" s="310"/>
      <c r="AB68" s="309"/>
      <c r="AC68" s="309"/>
      <c r="AD68" s="310"/>
      <c r="AE68" s="309"/>
      <c r="AF68" s="306" t="s">
        <v>446</v>
      </c>
      <c r="AG68" s="307" t="s">
        <v>481</v>
      </c>
      <c r="AH68" s="309"/>
      <c r="AI68" s="309"/>
      <c r="AJ68" s="309"/>
      <c r="AK68" s="310"/>
      <c r="AL68" s="310"/>
      <c r="AM68" s="310"/>
      <c r="AN68" s="310"/>
      <c r="AO68" s="310"/>
      <c r="AP68" s="309"/>
      <c r="AQ68" s="310"/>
      <c r="AR68" s="310"/>
      <c r="AS68" s="309"/>
      <c r="AT68" s="310"/>
      <c r="AU68" s="310"/>
      <c r="AV68" s="309"/>
      <c r="AW68" s="310"/>
      <c r="AX68" s="310"/>
      <c r="AY68" s="309"/>
      <c r="AZ68" s="310"/>
      <c r="BA68" s="310"/>
      <c r="BB68" s="309"/>
      <c r="BC68" s="310"/>
      <c r="BD68" s="310"/>
      <c r="BE68" s="309"/>
      <c r="BF68" s="310">
        <f t="shared" si="98"/>
        <v>48729624</v>
      </c>
      <c r="BG68" s="310">
        <f t="shared" si="134"/>
        <v>49521995</v>
      </c>
      <c r="BH68" s="310">
        <f t="shared" si="134"/>
        <v>50456177</v>
      </c>
    </row>
    <row r="69" spans="1:60" ht="15.75" x14ac:dyDescent="0.2">
      <c r="A69" s="306" t="s">
        <v>448</v>
      </c>
      <c r="B69" s="307" t="s">
        <v>482</v>
      </c>
      <c r="C69" s="307" t="s">
        <v>159</v>
      </c>
      <c r="D69" s="308">
        <v>3</v>
      </c>
      <c r="E69" s="341">
        <v>5765527</v>
      </c>
      <c r="F69" s="341">
        <v>5765527</v>
      </c>
      <c r="G69" s="549">
        <v>5860727</v>
      </c>
      <c r="H69" s="341">
        <v>1421389</v>
      </c>
      <c r="I69" s="341">
        <v>1421389</v>
      </c>
      <c r="J69" s="549">
        <v>1442333</v>
      </c>
      <c r="K69" s="341">
        <v>3652990</v>
      </c>
      <c r="L69" s="341">
        <v>3652990</v>
      </c>
      <c r="M69" s="341">
        <v>3652990</v>
      </c>
      <c r="N69" s="341"/>
      <c r="O69" s="310"/>
      <c r="P69" s="341"/>
      <c r="Q69" s="341"/>
      <c r="R69" s="310"/>
      <c r="S69" s="341"/>
      <c r="T69" s="309"/>
      <c r="U69" s="310"/>
      <c r="V69" s="341"/>
      <c r="W69" s="309"/>
      <c r="X69" s="310"/>
      <c r="Y69" s="341"/>
      <c r="Z69" s="309"/>
      <c r="AA69" s="310"/>
      <c r="AB69" s="341"/>
      <c r="AC69" s="309"/>
      <c r="AD69" s="310"/>
      <c r="AE69" s="341"/>
      <c r="AF69" s="306" t="s">
        <v>448</v>
      </c>
      <c r="AG69" s="307" t="s">
        <v>482</v>
      </c>
      <c r="AH69" s="309">
        <v>3200000</v>
      </c>
      <c r="AI69" s="309">
        <v>3200000</v>
      </c>
      <c r="AJ69" s="548">
        <v>3185780</v>
      </c>
      <c r="AK69" s="310"/>
      <c r="AL69" s="310"/>
      <c r="AM69" s="310"/>
      <c r="AN69" s="310"/>
      <c r="AO69" s="310"/>
      <c r="AP69" s="341"/>
      <c r="AQ69" s="310"/>
      <c r="AR69" s="310"/>
      <c r="AS69" s="341"/>
      <c r="AT69" s="310"/>
      <c r="AU69" s="310"/>
      <c r="AV69" s="341"/>
      <c r="AW69" s="310"/>
      <c r="AX69" s="310"/>
      <c r="AY69" s="341"/>
      <c r="AZ69" s="310"/>
      <c r="BA69" s="310"/>
      <c r="BB69" s="341"/>
      <c r="BC69" s="310"/>
      <c r="BD69" s="310"/>
      <c r="BE69" s="341"/>
      <c r="BF69" s="310">
        <f t="shared" si="98"/>
        <v>14039906</v>
      </c>
      <c r="BG69" s="310">
        <f t="shared" si="134"/>
        <v>14039906</v>
      </c>
      <c r="BH69" s="310">
        <f t="shared" si="134"/>
        <v>14141830</v>
      </c>
    </row>
    <row r="70" spans="1:60" ht="32.25" customHeight="1" x14ac:dyDescent="0.2">
      <c r="A70" s="306" t="s">
        <v>449</v>
      </c>
      <c r="B70" s="307" t="s">
        <v>450</v>
      </c>
      <c r="C70" s="307" t="s">
        <v>159</v>
      </c>
      <c r="D70" s="308">
        <v>7</v>
      </c>
      <c r="E70" s="341">
        <v>6300707</v>
      </c>
      <c r="F70" s="341">
        <v>6300707</v>
      </c>
      <c r="G70" s="341">
        <v>6300707</v>
      </c>
      <c r="H70" s="341">
        <v>1459833</v>
      </c>
      <c r="I70" s="341">
        <v>1459833</v>
      </c>
      <c r="J70" s="341">
        <v>1459833</v>
      </c>
      <c r="K70" s="341">
        <v>16126122</v>
      </c>
      <c r="L70" s="341">
        <v>16126122</v>
      </c>
      <c r="M70" s="341">
        <v>16126122</v>
      </c>
      <c r="N70" s="341"/>
      <c r="O70" s="310"/>
      <c r="P70" s="341"/>
      <c r="Q70" s="341"/>
      <c r="R70" s="310"/>
      <c r="S70" s="341"/>
      <c r="T70" s="309"/>
      <c r="U70" s="310"/>
      <c r="V70" s="341"/>
      <c r="W70" s="309"/>
      <c r="X70" s="310"/>
      <c r="Y70" s="341"/>
      <c r="Z70" s="309"/>
      <c r="AA70" s="310"/>
      <c r="AB70" s="341"/>
      <c r="AC70" s="309"/>
      <c r="AD70" s="310"/>
      <c r="AE70" s="341"/>
      <c r="AF70" s="306" t="s">
        <v>449</v>
      </c>
      <c r="AG70" s="307" t="s">
        <v>450</v>
      </c>
      <c r="AH70" s="309"/>
      <c r="AI70" s="309"/>
      <c r="AJ70" s="309"/>
      <c r="AK70" s="310"/>
      <c r="AL70" s="310"/>
      <c r="AM70" s="310"/>
      <c r="AN70" s="310"/>
      <c r="AO70" s="310"/>
      <c r="AP70" s="341"/>
      <c r="AQ70" s="310"/>
      <c r="AR70" s="310"/>
      <c r="AS70" s="341"/>
      <c r="AT70" s="310"/>
      <c r="AU70" s="310"/>
      <c r="AV70" s="341"/>
      <c r="AW70" s="310"/>
      <c r="AX70" s="310"/>
      <c r="AY70" s="341"/>
      <c r="AZ70" s="310"/>
      <c r="BA70" s="310"/>
      <c r="BB70" s="341"/>
      <c r="BC70" s="310"/>
      <c r="BD70" s="310"/>
      <c r="BE70" s="341"/>
      <c r="BF70" s="310">
        <f t="shared" si="98"/>
        <v>23886662</v>
      </c>
      <c r="BG70" s="310">
        <f t="shared" si="134"/>
        <v>23886662</v>
      </c>
      <c r="BH70" s="310">
        <f t="shared" si="134"/>
        <v>23886662</v>
      </c>
    </row>
    <row r="71" spans="1:60" ht="28.5" customHeight="1" x14ac:dyDescent="0.2">
      <c r="A71" s="306" t="s">
        <v>483</v>
      </c>
      <c r="B71" s="307" t="s">
        <v>484</v>
      </c>
      <c r="C71" s="307" t="s">
        <v>159</v>
      </c>
      <c r="D71" s="308"/>
      <c r="E71" s="341">
        <v>2064009</v>
      </c>
      <c r="F71" s="341">
        <v>2064009</v>
      </c>
      <c r="G71" s="341">
        <v>2064009</v>
      </c>
      <c r="H71" s="341">
        <v>472291</v>
      </c>
      <c r="I71" s="341">
        <v>472291</v>
      </c>
      <c r="J71" s="341">
        <v>472291</v>
      </c>
      <c r="K71" s="341">
        <v>3391831</v>
      </c>
      <c r="L71" s="341">
        <v>3391831</v>
      </c>
      <c r="M71" s="341">
        <v>3391831</v>
      </c>
      <c r="N71" s="341"/>
      <c r="O71" s="310"/>
      <c r="P71" s="341"/>
      <c r="Q71" s="341"/>
      <c r="R71" s="310"/>
      <c r="S71" s="341"/>
      <c r="T71" s="309"/>
      <c r="U71" s="310"/>
      <c r="V71" s="341"/>
      <c r="W71" s="309"/>
      <c r="X71" s="310"/>
      <c r="Y71" s="341"/>
      <c r="Z71" s="309"/>
      <c r="AA71" s="310"/>
      <c r="AB71" s="341"/>
      <c r="AC71" s="309"/>
      <c r="AD71" s="310"/>
      <c r="AE71" s="341"/>
      <c r="AF71" s="306" t="s">
        <v>483</v>
      </c>
      <c r="AG71" s="307" t="s">
        <v>484</v>
      </c>
      <c r="AH71" s="309"/>
      <c r="AI71" s="309"/>
      <c r="AJ71" s="309"/>
      <c r="AK71" s="310"/>
      <c r="AL71" s="310"/>
      <c r="AM71" s="310"/>
      <c r="AN71" s="310"/>
      <c r="AO71" s="310"/>
      <c r="AP71" s="341"/>
      <c r="AQ71" s="310"/>
      <c r="AR71" s="310"/>
      <c r="AS71" s="341"/>
      <c r="AT71" s="310"/>
      <c r="AU71" s="310"/>
      <c r="AV71" s="341"/>
      <c r="AW71" s="310"/>
      <c r="AX71" s="310"/>
      <c r="AY71" s="341"/>
      <c r="AZ71" s="310"/>
      <c r="BA71" s="310"/>
      <c r="BB71" s="341"/>
      <c r="BC71" s="310"/>
      <c r="BD71" s="310"/>
      <c r="BE71" s="341"/>
      <c r="BF71" s="310">
        <f t="shared" si="98"/>
        <v>5928131</v>
      </c>
      <c r="BG71" s="310">
        <f t="shared" si="134"/>
        <v>5928131</v>
      </c>
      <c r="BH71" s="310">
        <f t="shared" si="134"/>
        <v>5928131</v>
      </c>
    </row>
    <row r="72" spans="1:60" ht="15.75" x14ac:dyDescent="0.2">
      <c r="A72" s="306" t="s">
        <v>559</v>
      </c>
      <c r="B72" s="307" t="s">
        <v>454</v>
      </c>
      <c r="C72" s="307" t="s">
        <v>159</v>
      </c>
      <c r="D72" s="308">
        <v>8</v>
      </c>
      <c r="E72" s="341">
        <v>17483238</v>
      </c>
      <c r="F72" s="309">
        <v>18820332</v>
      </c>
      <c r="G72" s="548">
        <v>19692821</v>
      </c>
      <c r="H72" s="341">
        <v>3777045</v>
      </c>
      <c r="I72" s="309">
        <v>4071206</v>
      </c>
      <c r="J72" s="548">
        <v>4263154</v>
      </c>
      <c r="K72" s="341">
        <v>2186540</v>
      </c>
      <c r="L72" s="341">
        <v>2186540</v>
      </c>
      <c r="M72" s="341">
        <v>2186540</v>
      </c>
      <c r="N72" s="341"/>
      <c r="O72" s="310"/>
      <c r="P72" s="309"/>
      <c r="Q72" s="341"/>
      <c r="R72" s="310"/>
      <c r="S72" s="309"/>
      <c r="T72" s="309"/>
      <c r="U72" s="310"/>
      <c r="V72" s="309"/>
      <c r="W72" s="309"/>
      <c r="X72" s="310"/>
      <c r="Y72" s="309"/>
      <c r="Z72" s="309"/>
      <c r="AA72" s="310"/>
      <c r="AB72" s="309"/>
      <c r="AC72" s="309"/>
      <c r="AD72" s="310"/>
      <c r="AE72" s="309"/>
      <c r="AF72" s="306" t="s">
        <v>559</v>
      </c>
      <c r="AG72" s="307" t="s">
        <v>454</v>
      </c>
      <c r="AH72" s="309">
        <v>300000</v>
      </c>
      <c r="AI72" s="309">
        <v>300000</v>
      </c>
      <c r="AJ72" s="309">
        <v>300000</v>
      </c>
      <c r="AK72" s="310"/>
      <c r="AL72" s="310"/>
      <c r="AM72" s="310"/>
      <c r="AN72" s="310"/>
      <c r="AO72" s="310"/>
      <c r="AP72" s="309"/>
      <c r="AQ72" s="310"/>
      <c r="AR72" s="310"/>
      <c r="AS72" s="309"/>
      <c r="AT72" s="310"/>
      <c r="AU72" s="310"/>
      <c r="AV72" s="309"/>
      <c r="AW72" s="310"/>
      <c r="AX72" s="310"/>
      <c r="AY72" s="309"/>
      <c r="AZ72" s="310"/>
      <c r="BA72" s="310"/>
      <c r="BB72" s="309"/>
      <c r="BC72" s="310"/>
      <c r="BD72" s="310"/>
      <c r="BE72" s="309"/>
      <c r="BF72" s="310">
        <f t="shared" si="98"/>
        <v>23746823</v>
      </c>
      <c r="BG72" s="310">
        <f t="shared" si="134"/>
        <v>25378078</v>
      </c>
      <c r="BH72" s="310">
        <f t="shared" si="134"/>
        <v>26442515</v>
      </c>
    </row>
    <row r="73" spans="1:60" ht="15.75" x14ac:dyDescent="0.2">
      <c r="A73" s="306" t="s">
        <v>455</v>
      </c>
      <c r="B73" s="307" t="s">
        <v>456</v>
      </c>
      <c r="C73" s="307" t="s">
        <v>159</v>
      </c>
      <c r="D73" s="308"/>
      <c r="E73" s="341"/>
      <c r="F73" s="309"/>
      <c r="G73" s="309"/>
      <c r="H73" s="341"/>
      <c r="I73" s="309"/>
      <c r="J73" s="309"/>
      <c r="K73" s="341">
        <v>2377456</v>
      </c>
      <c r="L73" s="341">
        <v>2377456</v>
      </c>
      <c r="M73" s="341">
        <v>2377456</v>
      </c>
      <c r="N73" s="341"/>
      <c r="O73" s="310"/>
      <c r="P73" s="309"/>
      <c r="Q73" s="341"/>
      <c r="R73" s="310"/>
      <c r="S73" s="309"/>
      <c r="T73" s="309"/>
      <c r="U73" s="310"/>
      <c r="V73" s="309"/>
      <c r="W73" s="309"/>
      <c r="X73" s="310"/>
      <c r="Y73" s="309"/>
      <c r="Z73" s="309"/>
      <c r="AA73" s="310"/>
      <c r="AB73" s="309"/>
      <c r="AC73" s="309"/>
      <c r="AD73" s="310"/>
      <c r="AE73" s="309"/>
      <c r="AF73" s="306" t="s">
        <v>455</v>
      </c>
      <c r="AG73" s="307" t="s">
        <v>456</v>
      </c>
      <c r="AH73" s="309"/>
      <c r="AI73" s="310"/>
      <c r="AJ73" s="310"/>
      <c r="AK73" s="310"/>
      <c r="AL73" s="310"/>
      <c r="AM73" s="310"/>
      <c r="AN73" s="310"/>
      <c r="AO73" s="310"/>
      <c r="AP73" s="309"/>
      <c r="AQ73" s="310"/>
      <c r="AR73" s="310"/>
      <c r="AS73" s="309"/>
      <c r="AT73" s="310"/>
      <c r="AU73" s="310"/>
      <c r="AV73" s="309"/>
      <c r="AW73" s="310"/>
      <c r="AX73" s="310"/>
      <c r="AY73" s="309"/>
      <c r="AZ73" s="310"/>
      <c r="BA73" s="310"/>
      <c r="BB73" s="309"/>
      <c r="BC73" s="310"/>
      <c r="BD73" s="310"/>
      <c r="BE73" s="309"/>
      <c r="BF73" s="310">
        <f t="shared" si="98"/>
        <v>2377456</v>
      </c>
      <c r="BG73" s="310">
        <f t="shared" si="134"/>
        <v>2377456</v>
      </c>
      <c r="BH73" s="310">
        <f t="shared" si="134"/>
        <v>2377456</v>
      </c>
    </row>
    <row r="74" spans="1:60" ht="15.75" x14ac:dyDescent="0.2">
      <c r="A74" s="306" t="s">
        <v>485</v>
      </c>
      <c r="B74" s="307" t="s">
        <v>516</v>
      </c>
      <c r="C74" s="307" t="s">
        <v>159</v>
      </c>
      <c r="D74" s="308"/>
      <c r="E74" s="341"/>
      <c r="F74" s="309"/>
      <c r="G74" s="309"/>
      <c r="H74" s="341"/>
      <c r="I74" s="309"/>
      <c r="J74" s="309"/>
      <c r="K74" s="341"/>
      <c r="L74" s="310"/>
      <c r="M74" s="310"/>
      <c r="N74" s="341"/>
      <c r="O74" s="310"/>
      <c r="P74" s="309"/>
      <c r="Q74" s="341"/>
      <c r="R74" s="310"/>
      <c r="S74" s="309"/>
      <c r="T74" s="309"/>
      <c r="U74" s="310"/>
      <c r="V74" s="309"/>
      <c r="W74" s="309"/>
      <c r="X74" s="310"/>
      <c r="Y74" s="309"/>
      <c r="Z74" s="309"/>
      <c r="AA74" s="310"/>
      <c r="AB74" s="309"/>
      <c r="AC74" s="309"/>
      <c r="AD74" s="310"/>
      <c r="AE74" s="309"/>
      <c r="AF74" s="306" t="s">
        <v>485</v>
      </c>
      <c r="AG74" s="307" t="s">
        <v>516</v>
      </c>
      <c r="AH74" s="309"/>
      <c r="AI74" s="310"/>
      <c r="AJ74" s="310"/>
      <c r="AK74" s="310"/>
      <c r="AL74" s="310"/>
      <c r="AM74" s="310"/>
      <c r="AN74" s="310"/>
      <c r="AO74" s="310"/>
      <c r="AP74" s="309"/>
      <c r="AQ74" s="310"/>
      <c r="AR74" s="310"/>
      <c r="AS74" s="309"/>
      <c r="AT74" s="310"/>
      <c r="AU74" s="310"/>
      <c r="AV74" s="309"/>
      <c r="AW74" s="310"/>
      <c r="AX74" s="310"/>
      <c r="AY74" s="309"/>
      <c r="AZ74" s="310"/>
      <c r="BA74" s="310"/>
      <c r="BB74" s="309"/>
      <c r="BC74" s="310"/>
      <c r="BD74" s="310"/>
      <c r="BE74" s="309"/>
      <c r="BF74" s="310">
        <f t="shared" si="98"/>
        <v>0</v>
      </c>
      <c r="BG74" s="310">
        <f t="shared" si="134"/>
        <v>0</v>
      </c>
      <c r="BH74" s="310">
        <f t="shared" si="134"/>
        <v>0</v>
      </c>
    </row>
    <row r="75" spans="1:60" ht="15.75" x14ac:dyDescent="0.2">
      <c r="A75" s="334" t="s">
        <v>467</v>
      </c>
      <c r="B75" s="315" t="s">
        <v>468</v>
      </c>
      <c r="C75" s="315" t="s">
        <v>159</v>
      </c>
      <c r="D75" s="316"/>
      <c r="E75" s="313"/>
      <c r="F75" s="328"/>
      <c r="G75" s="328"/>
      <c r="H75" s="313"/>
      <c r="I75" s="328"/>
      <c r="J75" s="328"/>
      <c r="K75" s="313"/>
      <c r="L75" s="328"/>
      <c r="M75" s="328"/>
      <c r="N75" s="313"/>
      <c r="O75" s="328"/>
      <c r="P75" s="328"/>
      <c r="Q75" s="313"/>
      <c r="R75" s="328"/>
      <c r="S75" s="328"/>
      <c r="T75" s="313"/>
      <c r="U75" s="328"/>
      <c r="V75" s="328"/>
      <c r="W75" s="313"/>
      <c r="X75" s="328"/>
      <c r="Y75" s="328"/>
      <c r="Z75" s="313"/>
      <c r="AA75" s="328"/>
      <c r="AB75" s="328"/>
      <c r="AC75" s="313"/>
      <c r="AD75" s="328"/>
      <c r="AE75" s="328"/>
      <c r="AF75" s="334" t="s">
        <v>467</v>
      </c>
      <c r="AG75" s="315" t="s">
        <v>468</v>
      </c>
      <c r="AH75" s="313"/>
      <c r="AI75" s="328"/>
      <c r="AJ75" s="328"/>
      <c r="AK75" s="328"/>
      <c r="AL75" s="328"/>
      <c r="AM75" s="328"/>
      <c r="AN75" s="328"/>
      <c r="AO75" s="328"/>
      <c r="AP75" s="328"/>
      <c r="AQ75" s="328"/>
      <c r="AR75" s="328"/>
      <c r="AS75" s="328"/>
      <c r="AT75" s="328"/>
      <c r="AU75" s="328"/>
      <c r="AV75" s="328"/>
      <c r="AW75" s="328"/>
      <c r="AX75" s="328"/>
      <c r="AY75" s="328"/>
      <c r="AZ75" s="328"/>
      <c r="BA75" s="328"/>
      <c r="BB75" s="328"/>
      <c r="BC75" s="328"/>
      <c r="BD75" s="328"/>
      <c r="BE75" s="328"/>
      <c r="BF75" s="310">
        <f t="shared" si="98"/>
        <v>0</v>
      </c>
      <c r="BG75" s="310">
        <f t="shared" si="134"/>
        <v>0</v>
      </c>
      <c r="BH75" s="310">
        <f t="shared" si="134"/>
        <v>0</v>
      </c>
    </row>
    <row r="76" spans="1:60" ht="15.75" customHeight="1" x14ac:dyDescent="0.2">
      <c r="A76" s="633" t="s">
        <v>544</v>
      </c>
      <c r="B76" s="633"/>
      <c r="C76" s="342"/>
      <c r="D76" s="343">
        <f>SUM(D64:D75)</f>
        <v>29</v>
      </c>
      <c r="E76" s="336">
        <f>SUM(E64:E75)</f>
        <v>75431935</v>
      </c>
      <c r="F76" s="336">
        <f t="shared" ref="F76" si="150">SUM(F64:F75)</f>
        <v>77418517</v>
      </c>
      <c r="G76" s="336">
        <f t="shared" ref="G76" si="151">SUM(G64:G75)</f>
        <v>79151929</v>
      </c>
      <c r="H76" s="336">
        <f>SUM(H64:H75)</f>
        <v>18666768</v>
      </c>
      <c r="I76" s="336">
        <f t="shared" ref="I76" si="152">SUM(I64:I75)</f>
        <v>19103812</v>
      </c>
      <c r="J76" s="336">
        <f t="shared" ref="J76" si="153">SUM(J64:J75)</f>
        <v>19485163</v>
      </c>
      <c r="K76" s="336">
        <f>SUM(K64:K75)</f>
        <v>54236427</v>
      </c>
      <c r="L76" s="336">
        <f t="shared" ref="L76" si="154">SUM(L64:L75)</f>
        <v>54236427</v>
      </c>
      <c r="M76" s="336">
        <f t="shared" ref="M76" si="155">SUM(M64:M75)</f>
        <v>54236427</v>
      </c>
      <c r="N76" s="336">
        <f t="shared" ref="N76:AE76" si="156">SUM(N64:N75)</f>
        <v>0</v>
      </c>
      <c r="O76" s="336">
        <f t="shared" si="156"/>
        <v>0</v>
      </c>
      <c r="P76" s="336">
        <f t="shared" si="156"/>
        <v>0</v>
      </c>
      <c r="Q76" s="336">
        <f t="shared" si="156"/>
        <v>0</v>
      </c>
      <c r="R76" s="336">
        <f t="shared" si="156"/>
        <v>4019522</v>
      </c>
      <c r="S76" s="336">
        <f t="shared" si="156"/>
        <v>4019522</v>
      </c>
      <c r="T76" s="336">
        <f t="shared" si="156"/>
        <v>0</v>
      </c>
      <c r="U76" s="336">
        <f t="shared" si="156"/>
        <v>0</v>
      </c>
      <c r="V76" s="336">
        <f t="shared" si="156"/>
        <v>0</v>
      </c>
      <c r="W76" s="336">
        <f t="shared" si="156"/>
        <v>0</v>
      </c>
      <c r="X76" s="336">
        <f t="shared" si="156"/>
        <v>0</v>
      </c>
      <c r="Y76" s="336">
        <f t="shared" si="156"/>
        <v>0</v>
      </c>
      <c r="Z76" s="336">
        <f t="shared" si="156"/>
        <v>0</v>
      </c>
      <c r="AA76" s="336">
        <f t="shared" si="156"/>
        <v>0</v>
      </c>
      <c r="AB76" s="336">
        <f t="shared" si="156"/>
        <v>0</v>
      </c>
      <c r="AC76" s="336">
        <f t="shared" si="156"/>
        <v>0</v>
      </c>
      <c r="AD76" s="336">
        <f t="shared" si="156"/>
        <v>0</v>
      </c>
      <c r="AE76" s="336">
        <f t="shared" si="156"/>
        <v>0</v>
      </c>
      <c r="AF76" s="633" t="s">
        <v>544</v>
      </c>
      <c r="AG76" s="633"/>
      <c r="AH76" s="336">
        <f t="shared" ref="AH76:BC76" si="157">SUM(AH64:AH75)</f>
        <v>5500000</v>
      </c>
      <c r="AI76" s="336">
        <f t="shared" ref="AI76" si="158">SUM(AI64:AI75)</f>
        <v>5500000</v>
      </c>
      <c r="AJ76" s="336">
        <f t="shared" ref="AJ76" si="159">SUM(AJ64:AJ75)</f>
        <v>3485780</v>
      </c>
      <c r="AK76" s="336">
        <f t="shared" si="157"/>
        <v>0</v>
      </c>
      <c r="AL76" s="336">
        <f t="shared" ref="AL76" si="160">SUM(AL64:AL75)</f>
        <v>0</v>
      </c>
      <c r="AM76" s="336">
        <f t="shared" ref="AM76" si="161">SUM(AM64:AM75)</f>
        <v>0</v>
      </c>
      <c r="AN76" s="336">
        <f t="shared" si="157"/>
        <v>0</v>
      </c>
      <c r="AO76" s="336">
        <f t="shared" ref="AO76:AP76" si="162">SUM(AO64:AO75)</f>
        <v>0</v>
      </c>
      <c r="AP76" s="336">
        <f t="shared" si="162"/>
        <v>0</v>
      </c>
      <c r="AQ76" s="336">
        <f t="shared" si="157"/>
        <v>0</v>
      </c>
      <c r="AR76" s="336">
        <f t="shared" ref="AR76:AS76" si="163">SUM(AR64:AR75)</f>
        <v>0</v>
      </c>
      <c r="AS76" s="336">
        <f t="shared" si="163"/>
        <v>0</v>
      </c>
      <c r="AT76" s="336">
        <f t="shared" si="157"/>
        <v>0</v>
      </c>
      <c r="AU76" s="336">
        <f t="shared" ref="AU76:AV76" si="164">SUM(AU64:AU75)</f>
        <v>0</v>
      </c>
      <c r="AV76" s="336">
        <f t="shared" si="164"/>
        <v>0</v>
      </c>
      <c r="AW76" s="336">
        <f t="shared" si="157"/>
        <v>0</v>
      </c>
      <c r="AX76" s="336">
        <f t="shared" ref="AX76:AY76" si="165">SUM(AX64:AX75)</f>
        <v>0</v>
      </c>
      <c r="AY76" s="336">
        <f t="shared" si="165"/>
        <v>0</v>
      </c>
      <c r="AZ76" s="336">
        <f t="shared" si="157"/>
        <v>0</v>
      </c>
      <c r="BA76" s="336">
        <f t="shared" ref="BA76:BB76" si="166">SUM(BA64:BA75)</f>
        <v>0</v>
      </c>
      <c r="BB76" s="336">
        <f t="shared" si="166"/>
        <v>0</v>
      </c>
      <c r="BC76" s="336">
        <f t="shared" si="157"/>
        <v>0</v>
      </c>
      <c r="BD76" s="336">
        <f t="shared" ref="BD76:BE76" si="167">SUM(BD64:BD75)</f>
        <v>0</v>
      </c>
      <c r="BE76" s="336">
        <f t="shared" si="167"/>
        <v>0</v>
      </c>
      <c r="BF76" s="336">
        <f t="shared" si="98"/>
        <v>153835130</v>
      </c>
      <c r="BG76" s="336">
        <f t="shared" si="134"/>
        <v>160278278</v>
      </c>
      <c r="BH76" s="336">
        <f t="shared" si="134"/>
        <v>160378821</v>
      </c>
    </row>
    <row r="77" spans="1:60" ht="15.75" x14ac:dyDescent="0.2">
      <c r="A77" s="334" t="s">
        <v>382</v>
      </c>
      <c r="B77" s="315" t="s">
        <v>383</v>
      </c>
      <c r="C77" s="315" t="s">
        <v>159</v>
      </c>
      <c r="D77" s="344"/>
      <c r="E77" s="345"/>
      <c r="F77" s="345"/>
      <c r="G77" s="345"/>
      <c r="H77" s="345"/>
      <c r="I77" s="345"/>
      <c r="J77" s="345"/>
      <c r="K77" s="347">
        <v>1720000</v>
      </c>
      <c r="L77" s="347">
        <v>1720000</v>
      </c>
      <c r="M77" s="347">
        <v>1720000</v>
      </c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34" t="s">
        <v>382</v>
      </c>
      <c r="AG77" s="315" t="s">
        <v>383</v>
      </c>
      <c r="AH77" s="345"/>
      <c r="AI77" s="345"/>
      <c r="AJ77" s="345"/>
      <c r="AK77" s="345"/>
      <c r="AL77" s="345"/>
      <c r="AM77" s="345"/>
      <c r="AN77" s="345"/>
      <c r="AO77" s="345"/>
      <c r="AP77" s="345"/>
      <c r="AQ77" s="345"/>
      <c r="AR77" s="345"/>
      <c r="AS77" s="345"/>
      <c r="AT77" s="345"/>
      <c r="AU77" s="345"/>
      <c r="AV77" s="345"/>
      <c r="AW77" s="345"/>
      <c r="AX77" s="345"/>
      <c r="AY77" s="345"/>
      <c r="AZ77" s="345"/>
      <c r="BA77" s="345"/>
      <c r="BB77" s="345"/>
      <c r="BC77" s="345"/>
      <c r="BD77" s="345"/>
      <c r="BE77" s="345"/>
      <c r="BF77" s="310">
        <f t="shared" si="98"/>
        <v>1720000</v>
      </c>
      <c r="BG77" s="310">
        <f t="shared" si="134"/>
        <v>1720000</v>
      </c>
      <c r="BH77" s="310">
        <f t="shared" si="134"/>
        <v>1720000</v>
      </c>
    </row>
    <row r="78" spans="1:60" ht="15.75" x14ac:dyDescent="0.2">
      <c r="A78" s="306" t="s">
        <v>386</v>
      </c>
      <c r="B78" s="307" t="s">
        <v>387</v>
      </c>
      <c r="C78" s="315" t="s">
        <v>159</v>
      </c>
      <c r="D78" s="344"/>
      <c r="E78" s="345"/>
      <c r="F78" s="345"/>
      <c r="G78" s="345"/>
      <c r="H78" s="345"/>
      <c r="I78" s="345"/>
      <c r="J78" s="345"/>
      <c r="K78" s="345"/>
      <c r="L78" s="345"/>
      <c r="M78" s="345"/>
      <c r="N78" s="345"/>
      <c r="O78" s="345"/>
      <c r="P78" s="345"/>
      <c r="Q78" s="345"/>
      <c r="R78" s="347">
        <v>5740836</v>
      </c>
      <c r="S78" s="345">
        <v>5740836</v>
      </c>
      <c r="T78" s="345"/>
      <c r="U78" s="347">
        <v>10674</v>
      </c>
      <c r="V78" s="345">
        <v>10674</v>
      </c>
      <c r="W78" s="345"/>
      <c r="X78" s="345"/>
      <c r="Y78" s="345"/>
      <c r="Z78" s="345"/>
      <c r="AA78" s="345"/>
      <c r="AB78" s="345"/>
      <c r="AC78" s="345"/>
      <c r="AD78" s="345"/>
      <c r="AE78" s="345"/>
      <c r="AF78" s="306" t="s">
        <v>386</v>
      </c>
      <c r="AG78" s="307" t="s">
        <v>387</v>
      </c>
      <c r="AH78" s="347"/>
      <c r="AI78" s="345"/>
      <c r="AJ78" s="345"/>
      <c r="AK78" s="345"/>
      <c r="AL78" s="345"/>
      <c r="AM78" s="345"/>
      <c r="AN78" s="345"/>
      <c r="AO78" s="345"/>
      <c r="AP78" s="345"/>
      <c r="AQ78" s="345"/>
      <c r="AR78" s="345"/>
      <c r="AS78" s="345"/>
      <c r="AT78" s="345"/>
      <c r="AU78" s="345"/>
      <c r="AV78" s="345"/>
      <c r="AW78" s="345"/>
      <c r="AX78" s="345"/>
      <c r="AY78" s="345"/>
      <c r="AZ78" s="345"/>
      <c r="BA78" s="345"/>
      <c r="BB78" s="345"/>
      <c r="BC78" s="345"/>
      <c r="BD78" s="345"/>
      <c r="BE78" s="345"/>
      <c r="BF78" s="310">
        <f t="shared" si="98"/>
        <v>0</v>
      </c>
      <c r="BG78" s="310">
        <f t="shared" si="134"/>
        <v>5751510</v>
      </c>
      <c r="BH78" s="310">
        <f t="shared" si="134"/>
        <v>5751510</v>
      </c>
    </row>
    <row r="79" spans="1:60" ht="15.75" x14ac:dyDescent="0.2">
      <c r="A79" s="334" t="s">
        <v>436</v>
      </c>
      <c r="B79" s="315" t="s">
        <v>437</v>
      </c>
      <c r="C79" s="315" t="s">
        <v>159</v>
      </c>
      <c r="D79" s="346">
        <v>0.6</v>
      </c>
      <c r="E79" s="347">
        <v>1831604</v>
      </c>
      <c r="F79" s="347">
        <v>1831604</v>
      </c>
      <c r="G79" s="347">
        <v>1831604</v>
      </c>
      <c r="H79" s="347">
        <v>413880</v>
      </c>
      <c r="I79" s="347">
        <v>413880</v>
      </c>
      <c r="J79" s="347">
        <v>413880</v>
      </c>
      <c r="K79" s="347">
        <v>2031600</v>
      </c>
      <c r="L79" s="347">
        <v>2031600</v>
      </c>
      <c r="M79" s="551">
        <v>2240935</v>
      </c>
      <c r="N79" s="347"/>
      <c r="O79" s="345"/>
      <c r="P79" s="347"/>
      <c r="Q79" s="347"/>
      <c r="R79" s="345"/>
      <c r="S79" s="347"/>
      <c r="T79" s="347"/>
      <c r="U79" s="345"/>
      <c r="V79" s="347"/>
      <c r="W79" s="347"/>
      <c r="X79" s="345"/>
      <c r="Y79" s="347"/>
      <c r="Z79" s="347"/>
      <c r="AA79" s="345"/>
      <c r="AB79" s="347"/>
      <c r="AC79" s="345"/>
      <c r="AD79" s="345"/>
      <c r="AE79" s="347"/>
      <c r="AF79" s="334" t="s">
        <v>436</v>
      </c>
      <c r="AG79" s="315" t="s">
        <v>437</v>
      </c>
      <c r="AH79" s="347">
        <v>25000</v>
      </c>
      <c r="AI79" s="347">
        <v>25000</v>
      </c>
      <c r="AJ79" s="347">
        <v>25000</v>
      </c>
      <c r="AK79" s="345"/>
      <c r="AL79" s="345"/>
      <c r="AM79" s="345"/>
      <c r="AN79" s="345"/>
      <c r="AO79" s="345"/>
      <c r="AP79" s="347"/>
      <c r="AQ79" s="345"/>
      <c r="AR79" s="345"/>
      <c r="AS79" s="347"/>
      <c r="AT79" s="345"/>
      <c r="AU79" s="345"/>
      <c r="AV79" s="347"/>
      <c r="AW79" s="345"/>
      <c r="AX79" s="345"/>
      <c r="AY79" s="347"/>
      <c r="AZ79" s="345"/>
      <c r="BA79" s="345"/>
      <c r="BB79" s="347"/>
      <c r="BC79" s="345"/>
      <c r="BD79" s="345"/>
      <c r="BE79" s="347"/>
      <c r="BF79" s="310">
        <f t="shared" si="98"/>
        <v>4302084</v>
      </c>
      <c r="BG79" s="310">
        <f t="shared" si="134"/>
        <v>4302084</v>
      </c>
      <c r="BH79" s="310">
        <f t="shared" si="134"/>
        <v>4511419</v>
      </c>
    </row>
    <row r="80" spans="1:60" ht="15.75" x14ac:dyDescent="0.2">
      <c r="A80" s="334" t="s">
        <v>478</v>
      </c>
      <c r="B80" s="315" t="s">
        <v>488</v>
      </c>
      <c r="C80" s="315" t="s">
        <v>159</v>
      </c>
      <c r="D80" s="346">
        <v>4</v>
      </c>
      <c r="E80" s="347">
        <v>6781727</v>
      </c>
      <c r="F80" s="347">
        <v>7017007</v>
      </c>
      <c r="G80" s="551">
        <v>7193467</v>
      </c>
      <c r="H80" s="347">
        <v>1546607</v>
      </c>
      <c r="I80" s="347">
        <v>1598368</v>
      </c>
      <c r="J80" s="551">
        <v>1637189</v>
      </c>
      <c r="K80" s="347">
        <v>11111922</v>
      </c>
      <c r="L80" s="347">
        <v>14141922</v>
      </c>
      <c r="M80" s="347">
        <v>14141922</v>
      </c>
      <c r="N80" s="347"/>
      <c r="O80" s="345"/>
      <c r="P80" s="347"/>
      <c r="Q80" s="347"/>
      <c r="R80" s="345"/>
      <c r="S80" s="347"/>
      <c r="T80" s="347"/>
      <c r="U80" s="345"/>
      <c r="V80" s="347"/>
      <c r="W80" s="347"/>
      <c r="X80" s="345"/>
      <c r="Y80" s="347"/>
      <c r="Z80" s="347"/>
      <c r="AA80" s="345"/>
      <c r="AB80" s="347"/>
      <c r="AC80" s="345"/>
      <c r="AD80" s="345"/>
      <c r="AE80" s="347"/>
      <c r="AF80" s="334" t="s">
        <v>478</v>
      </c>
      <c r="AG80" s="315" t="s">
        <v>488</v>
      </c>
      <c r="AH80" s="347">
        <v>25000</v>
      </c>
      <c r="AI80" s="347">
        <v>25000</v>
      </c>
      <c r="AJ80" s="347">
        <v>25000</v>
      </c>
      <c r="AK80" s="345"/>
      <c r="AL80" s="345"/>
      <c r="AM80" s="345"/>
      <c r="AN80" s="345"/>
      <c r="AO80" s="345"/>
      <c r="AP80" s="347"/>
      <c r="AQ80" s="345"/>
      <c r="AR80" s="345"/>
      <c r="AS80" s="347"/>
      <c r="AT80" s="345"/>
      <c r="AU80" s="345"/>
      <c r="AV80" s="347"/>
      <c r="AW80" s="345"/>
      <c r="AX80" s="345"/>
      <c r="AY80" s="347"/>
      <c r="AZ80" s="345"/>
      <c r="BA80" s="345"/>
      <c r="BB80" s="347"/>
      <c r="BC80" s="345"/>
      <c r="BD80" s="345"/>
      <c r="BE80" s="347"/>
      <c r="BF80" s="310">
        <f t="shared" si="98"/>
        <v>19465256</v>
      </c>
      <c r="BG80" s="310">
        <f t="shared" si="134"/>
        <v>22782297</v>
      </c>
      <c r="BH80" s="310">
        <f t="shared" si="134"/>
        <v>22997578</v>
      </c>
    </row>
    <row r="81" spans="1:60" ht="15.75" x14ac:dyDescent="0.2">
      <c r="A81" s="334" t="s">
        <v>441</v>
      </c>
      <c r="B81" s="315" t="s">
        <v>489</v>
      </c>
      <c r="C81" s="315" t="s">
        <v>159</v>
      </c>
      <c r="D81" s="346"/>
      <c r="E81" s="347">
        <v>445375</v>
      </c>
      <c r="F81" s="347">
        <v>445375</v>
      </c>
      <c r="G81" s="347">
        <v>445375</v>
      </c>
      <c r="H81" s="347">
        <v>97983</v>
      </c>
      <c r="I81" s="347">
        <v>97983</v>
      </c>
      <c r="J81" s="347">
        <v>97983</v>
      </c>
      <c r="K81" s="347">
        <v>2555770</v>
      </c>
      <c r="L81" s="345">
        <v>2555770</v>
      </c>
      <c r="M81" s="345">
        <v>2555770</v>
      </c>
      <c r="N81" s="347"/>
      <c r="O81" s="345"/>
      <c r="P81" s="347"/>
      <c r="Q81" s="347"/>
      <c r="R81" s="345"/>
      <c r="S81" s="347"/>
      <c r="T81" s="347"/>
      <c r="U81" s="345"/>
      <c r="V81" s="347"/>
      <c r="W81" s="347"/>
      <c r="X81" s="345"/>
      <c r="Y81" s="347"/>
      <c r="Z81" s="347"/>
      <c r="AA81" s="345"/>
      <c r="AB81" s="347"/>
      <c r="AC81" s="345"/>
      <c r="AD81" s="345"/>
      <c r="AE81" s="347"/>
      <c r="AF81" s="334" t="s">
        <v>441</v>
      </c>
      <c r="AG81" s="315" t="s">
        <v>489</v>
      </c>
      <c r="AH81" s="347">
        <v>310000</v>
      </c>
      <c r="AI81" s="347">
        <v>310000</v>
      </c>
      <c r="AJ81" s="347">
        <v>310000</v>
      </c>
      <c r="AK81" s="345"/>
      <c r="AL81" s="345"/>
      <c r="AM81" s="345"/>
      <c r="AN81" s="345"/>
      <c r="AO81" s="345"/>
      <c r="AP81" s="347"/>
      <c r="AQ81" s="345"/>
      <c r="AR81" s="345"/>
      <c r="AS81" s="347"/>
      <c r="AT81" s="345"/>
      <c r="AU81" s="345"/>
      <c r="AV81" s="347"/>
      <c r="AW81" s="345"/>
      <c r="AX81" s="345"/>
      <c r="AY81" s="347"/>
      <c r="AZ81" s="345"/>
      <c r="BA81" s="345"/>
      <c r="BB81" s="347"/>
      <c r="BC81" s="345"/>
      <c r="BD81" s="345"/>
      <c r="BE81" s="347"/>
      <c r="BF81" s="310">
        <f t="shared" si="98"/>
        <v>3409128</v>
      </c>
      <c r="BG81" s="310">
        <f t="shared" si="134"/>
        <v>3409128</v>
      </c>
      <c r="BH81" s="310">
        <f t="shared" si="134"/>
        <v>3409128</v>
      </c>
    </row>
    <row r="82" spans="1:60" ht="15.75" customHeight="1" x14ac:dyDescent="0.2">
      <c r="A82" s="633" t="s">
        <v>545</v>
      </c>
      <c r="B82" s="633"/>
      <c r="C82" s="348"/>
      <c r="D82" s="343">
        <f t="shared" ref="D82:AE82" si="168">SUM(D77:D81)</f>
        <v>4.5999999999999996</v>
      </c>
      <c r="E82" s="336">
        <f>SUM(E79:E81)</f>
        <v>9058706</v>
      </c>
      <c r="F82" s="336">
        <f t="shared" ref="F82" si="169">SUM(F77:F81)</f>
        <v>9293986</v>
      </c>
      <c r="G82" s="336">
        <f t="shared" ref="G82" si="170">SUM(G77:G81)</f>
        <v>9470446</v>
      </c>
      <c r="H82" s="336">
        <f>SUM(H79:H81)</f>
        <v>2058470</v>
      </c>
      <c r="I82" s="336">
        <f t="shared" ref="I82" si="171">SUM(I77:I81)</f>
        <v>2110231</v>
      </c>
      <c r="J82" s="336">
        <f t="shared" ref="J82" si="172">SUM(J77:J81)</f>
        <v>2149052</v>
      </c>
      <c r="K82" s="336">
        <f>SUM(K77:K81)</f>
        <v>17419292</v>
      </c>
      <c r="L82" s="336">
        <f t="shared" ref="L82" si="173">SUM(L77:L81)</f>
        <v>20449292</v>
      </c>
      <c r="M82" s="336">
        <f t="shared" ref="M82" si="174">SUM(M77:M81)</f>
        <v>20658627</v>
      </c>
      <c r="N82" s="336">
        <f t="shared" si="168"/>
        <v>0</v>
      </c>
      <c r="O82" s="336">
        <f t="shared" si="168"/>
        <v>0</v>
      </c>
      <c r="P82" s="336">
        <f t="shared" si="168"/>
        <v>0</v>
      </c>
      <c r="Q82" s="336">
        <f t="shared" si="168"/>
        <v>0</v>
      </c>
      <c r="R82" s="336">
        <f t="shared" si="168"/>
        <v>5740836</v>
      </c>
      <c r="S82" s="336">
        <f t="shared" si="168"/>
        <v>5740836</v>
      </c>
      <c r="T82" s="336">
        <f t="shared" si="168"/>
        <v>0</v>
      </c>
      <c r="U82" s="336">
        <f t="shared" si="168"/>
        <v>10674</v>
      </c>
      <c r="V82" s="336">
        <f t="shared" si="168"/>
        <v>10674</v>
      </c>
      <c r="W82" s="336">
        <f t="shared" si="168"/>
        <v>0</v>
      </c>
      <c r="X82" s="336">
        <f t="shared" si="168"/>
        <v>0</v>
      </c>
      <c r="Y82" s="336">
        <f t="shared" si="168"/>
        <v>0</v>
      </c>
      <c r="Z82" s="336">
        <f t="shared" si="168"/>
        <v>0</v>
      </c>
      <c r="AA82" s="336">
        <f t="shared" si="168"/>
        <v>0</v>
      </c>
      <c r="AB82" s="336">
        <f t="shared" si="168"/>
        <v>0</v>
      </c>
      <c r="AC82" s="336">
        <f t="shared" si="168"/>
        <v>0</v>
      </c>
      <c r="AD82" s="336">
        <f t="shared" si="168"/>
        <v>0</v>
      </c>
      <c r="AE82" s="336">
        <f t="shared" si="168"/>
        <v>0</v>
      </c>
      <c r="AF82" s="633" t="s">
        <v>545</v>
      </c>
      <c r="AG82" s="633"/>
      <c r="AH82" s="336">
        <f>SUM(AH77:AH81)</f>
        <v>360000</v>
      </c>
      <c r="AI82" s="336">
        <f t="shared" ref="AI82" si="175">SUM(AI77:AI81)</f>
        <v>360000</v>
      </c>
      <c r="AJ82" s="336">
        <f t="shared" ref="AJ82" si="176">SUM(AJ77:AJ81)</f>
        <v>360000</v>
      </c>
      <c r="AK82" s="336">
        <f t="shared" ref="AK82:BC82" si="177">SUM(AK77:AK81)</f>
        <v>0</v>
      </c>
      <c r="AL82" s="336">
        <f t="shared" ref="AL82" si="178">SUM(AL77:AL81)</f>
        <v>0</v>
      </c>
      <c r="AM82" s="336">
        <f t="shared" ref="AM82" si="179">SUM(AM77:AM81)</f>
        <v>0</v>
      </c>
      <c r="AN82" s="336">
        <f t="shared" si="177"/>
        <v>0</v>
      </c>
      <c r="AO82" s="336">
        <f t="shared" ref="AO82:AP82" si="180">SUM(AO77:AO81)</f>
        <v>0</v>
      </c>
      <c r="AP82" s="336">
        <f t="shared" si="180"/>
        <v>0</v>
      </c>
      <c r="AQ82" s="336">
        <f t="shared" si="177"/>
        <v>0</v>
      </c>
      <c r="AR82" s="336">
        <f t="shared" ref="AR82:AS82" si="181">SUM(AR77:AR81)</f>
        <v>0</v>
      </c>
      <c r="AS82" s="336">
        <f t="shared" si="181"/>
        <v>0</v>
      </c>
      <c r="AT82" s="336">
        <f t="shared" si="177"/>
        <v>0</v>
      </c>
      <c r="AU82" s="336">
        <f t="shared" ref="AU82:AV82" si="182">SUM(AU77:AU81)</f>
        <v>0</v>
      </c>
      <c r="AV82" s="336">
        <f t="shared" si="182"/>
        <v>0</v>
      </c>
      <c r="AW82" s="336">
        <f t="shared" si="177"/>
        <v>0</v>
      </c>
      <c r="AX82" s="336">
        <f t="shared" ref="AX82:AY82" si="183">SUM(AX77:AX81)</f>
        <v>0</v>
      </c>
      <c r="AY82" s="336">
        <f t="shared" si="183"/>
        <v>0</v>
      </c>
      <c r="AZ82" s="336">
        <f t="shared" si="177"/>
        <v>0</v>
      </c>
      <c r="BA82" s="336">
        <f t="shared" ref="BA82:BB82" si="184">SUM(BA77:BA81)</f>
        <v>0</v>
      </c>
      <c r="BB82" s="336">
        <f t="shared" si="184"/>
        <v>0</v>
      </c>
      <c r="BC82" s="336">
        <f t="shared" si="177"/>
        <v>0</v>
      </c>
      <c r="BD82" s="336">
        <f t="shared" ref="BD82:BE82" si="185">SUM(BD77:BD81)</f>
        <v>0</v>
      </c>
      <c r="BE82" s="336">
        <f t="shared" si="185"/>
        <v>0</v>
      </c>
      <c r="BF82" s="336">
        <f t="shared" si="98"/>
        <v>28896468</v>
      </c>
      <c r="BG82" s="336">
        <f t="shared" si="134"/>
        <v>37965019</v>
      </c>
      <c r="BH82" s="336">
        <f t="shared" si="134"/>
        <v>38389635</v>
      </c>
    </row>
    <row r="83" spans="1:60" ht="15.75" customHeight="1" x14ac:dyDescent="0.2">
      <c r="A83" s="631" t="s">
        <v>517</v>
      </c>
      <c r="B83" s="631"/>
      <c r="C83" s="349"/>
      <c r="D83" s="350">
        <f t="shared" ref="D83:AE83" si="186">SUM(D55,D62,D76,D82)</f>
        <v>102.89999999999999</v>
      </c>
      <c r="E83" s="351">
        <f t="shared" si="186"/>
        <v>221834921</v>
      </c>
      <c r="F83" s="351">
        <f t="shared" si="186"/>
        <v>252802508</v>
      </c>
      <c r="G83" s="351">
        <f t="shared" ref="G83" si="187">SUM(G55,G62,G76,G82)</f>
        <v>255262456</v>
      </c>
      <c r="H83" s="351">
        <f t="shared" si="186"/>
        <v>52720046</v>
      </c>
      <c r="I83" s="351">
        <f t="shared" si="186"/>
        <v>56465649</v>
      </c>
      <c r="J83" s="351">
        <f t="shared" ref="J83" si="188">SUM(J55,J62,J76,J82)</f>
        <v>57006838</v>
      </c>
      <c r="K83" s="351">
        <f t="shared" si="186"/>
        <v>411780530</v>
      </c>
      <c r="L83" s="351">
        <f t="shared" si="186"/>
        <v>423980750</v>
      </c>
      <c r="M83" s="351">
        <f t="shared" ref="M83" si="189">SUM(M55,M62,M76,M82)</f>
        <v>427852515</v>
      </c>
      <c r="N83" s="351">
        <f t="shared" si="186"/>
        <v>8500000</v>
      </c>
      <c r="O83" s="351">
        <f t="shared" si="186"/>
        <v>8500000</v>
      </c>
      <c r="P83" s="351">
        <f t="shared" si="186"/>
        <v>8660000</v>
      </c>
      <c r="Q83" s="351">
        <f t="shared" si="186"/>
        <v>0</v>
      </c>
      <c r="R83" s="351">
        <f t="shared" si="186"/>
        <v>12022382</v>
      </c>
      <c r="S83" s="351">
        <f t="shared" si="186"/>
        <v>12022382</v>
      </c>
      <c r="T83" s="351">
        <f t="shared" si="186"/>
        <v>27994000</v>
      </c>
      <c r="U83" s="351">
        <f t="shared" si="186"/>
        <v>32586370</v>
      </c>
      <c r="V83" s="351">
        <f t="shared" si="186"/>
        <v>36426216</v>
      </c>
      <c r="W83" s="351">
        <f t="shared" si="186"/>
        <v>1000000</v>
      </c>
      <c r="X83" s="351">
        <f t="shared" si="186"/>
        <v>1000000</v>
      </c>
      <c r="Y83" s="351">
        <f t="shared" si="186"/>
        <v>1000000</v>
      </c>
      <c r="Z83" s="351">
        <f t="shared" si="186"/>
        <v>60000000</v>
      </c>
      <c r="AA83" s="351">
        <f t="shared" si="186"/>
        <v>79914000</v>
      </c>
      <c r="AB83" s="351">
        <f t="shared" si="186"/>
        <v>79964000</v>
      </c>
      <c r="AC83" s="351">
        <f t="shared" si="186"/>
        <v>204110000</v>
      </c>
      <c r="AD83" s="351">
        <f t="shared" si="186"/>
        <v>188239236</v>
      </c>
      <c r="AE83" s="351">
        <f t="shared" si="186"/>
        <v>189508653</v>
      </c>
      <c r="AF83" s="631" t="s">
        <v>517</v>
      </c>
      <c r="AG83" s="631"/>
      <c r="AH83" s="351">
        <f t="shared" ref="AH83:BC83" si="190">SUM(AH55,AH62,AH76,AH82)</f>
        <v>71467985</v>
      </c>
      <c r="AI83" s="351">
        <f t="shared" ref="AI83" si="191">SUM(AI55,AI62,AI76,AI82)</f>
        <v>81156653</v>
      </c>
      <c r="AJ83" s="351">
        <f t="shared" ref="AJ83" si="192">SUM(AJ55,AJ62,AJ76,AJ82)</f>
        <v>79297145</v>
      </c>
      <c r="AK83" s="351">
        <f t="shared" si="190"/>
        <v>42494750</v>
      </c>
      <c r="AL83" s="351">
        <f t="shared" ref="AL83" si="193">SUM(AL55,AL62,AL76,AL82)</f>
        <v>52061768</v>
      </c>
      <c r="AM83" s="351">
        <f t="shared" ref="AM83" si="194">SUM(AM55,AM62,AM76,AM82)</f>
        <v>51312541</v>
      </c>
      <c r="AN83" s="351">
        <f t="shared" si="190"/>
        <v>0</v>
      </c>
      <c r="AO83" s="351">
        <f t="shared" ref="AO83:AP83" si="195">SUM(AO55,AO62,AO76,AO82)</f>
        <v>0</v>
      </c>
      <c r="AP83" s="351">
        <f t="shared" si="195"/>
        <v>0</v>
      </c>
      <c r="AQ83" s="351">
        <f t="shared" si="190"/>
        <v>1000000</v>
      </c>
      <c r="AR83" s="351">
        <f t="shared" ref="AR83:AS83" si="196">SUM(AR55,AR62,AR76,AR82)</f>
        <v>1000000</v>
      </c>
      <c r="AS83" s="351">
        <f t="shared" si="196"/>
        <v>1000000</v>
      </c>
      <c r="AT83" s="351">
        <f t="shared" si="190"/>
        <v>2905000</v>
      </c>
      <c r="AU83" s="351">
        <f t="shared" ref="AU83:AV83" si="197">SUM(AU55,AU62,AU76,AU82)</f>
        <v>2905000</v>
      </c>
      <c r="AV83" s="351">
        <f t="shared" si="197"/>
        <v>2905000</v>
      </c>
      <c r="AW83" s="351">
        <f t="shared" si="190"/>
        <v>10000000</v>
      </c>
      <c r="AX83" s="351">
        <f t="shared" ref="AX83:AY83" si="198">SUM(AX55,AX62,AX76,AX82)</f>
        <v>10000000</v>
      </c>
      <c r="AY83" s="351">
        <f t="shared" si="198"/>
        <v>10000000</v>
      </c>
      <c r="AZ83" s="351">
        <f t="shared" si="190"/>
        <v>12597768</v>
      </c>
      <c r="BA83" s="351">
        <f t="shared" ref="BA83:BB83" si="199">SUM(BA55,BA62,BA76,BA82)</f>
        <v>12597768</v>
      </c>
      <c r="BB83" s="351">
        <f t="shared" si="199"/>
        <v>12597768</v>
      </c>
      <c r="BC83" s="351">
        <f t="shared" si="190"/>
        <v>0</v>
      </c>
      <c r="BD83" s="351">
        <f t="shared" ref="BD83:BE83" si="200">SUM(BD55,BD62,BD76,BD82)</f>
        <v>140000000</v>
      </c>
      <c r="BE83" s="351">
        <f t="shared" si="200"/>
        <v>140000000</v>
      </c>
      <c r="BF83" s="351">
        <f t="shared" si="98"/>
        <v>1131310000</v>
      </c>
      <c r="BG83" s="351">
        <f>SUM(F83+I83+L83+O83+R83+U83+X83+AA83+AD83+AI83+AL83+AO83+AR83+AU83+AX83+BA83+BD83)</f>
        <v>1355232084</v>
      </c>
      <c r="BH83" s="351">
        <f>SUM(G83+J83+M83+P83+S83+V83+Y83+AB83+AE83+AJ83+AM83+AP83+AS83+AV83+AY83+BB83+BE83)</f>
        <v>1364815514</v>
      </c>
    </row>
  </sheetData>
  <mergeCells count="37">
    <mergeCell ref="BF1:BH2"/>
    <mergeCell ref="AH1:AJ2"/>
    <mergeCell ref="A83:B83"/>
    <mergeCell ref="AF83:AG83"/>
    <mergeCell ref="A62:B62"/>
    <mergeCell ref="AF62:AG62"/>
    <mergeCell ref="A76:B76"/>
    <mergeCell ref="AF76:AG76"/>
    <mergeCell ref="A82:B82"/>
    <mergeCell ref="AF82:AG82"/>
    <mergeCell ref="C2:C3"/>
    <mergeCell ref="A55:B55"/>
    <mergeCell ref="AF55:AG55"/>
    <mergeCell ref="AF1:AF3"/>
    <mergeCell ref="AG1:AG3"/>
    <mergeCell ref="A1:A3"/>
    <mergeCell ref="Q2:S2"/>
    <mergeCell ref="T2:V2"/>
    <mergeCell ref="W2:Y2"/>
    <mergeCell ref="Z2:AB2"/>
    <mergeCell ref="AC2:AE2"/>
    <mergeCell ref="B1:B3"/>
    <mergeCell ref="D1:D2"/>
    <mergeCell ref="AW2:AY2"/>
    <mergeCell ref="AZ2:BB2"/>
    <mergeCell ref="AW1:BE1"/>
    <mergeCell ref="BC2:BE2"/>
    <mergeCell ref="AK1:AM2"/>
    <mergeCell ref="AN1:AV1"/>
    <mergeCell ref="AN2:AP2"/>
    <mergeCell ref="AQ2:AS2"/>
    <mergeCell ref="AT2:AV2"/>
    <mergeCell ref="E1:G2"/>
    <mergeCell ref="H1:J2"/>
    <mergeCell ref="K1:M2"/>
    <mergeCell ref="N1:P2"/>
    <mergeCell ref="Q1:AE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&amp;C&amp;"Arial CE,Félkövér"
   .../2017. (....) számú költségvetési rendelethez
ZALAKAROS VÁROS ÖNKORMÁNYZATA ÉS KÖLTSÉGVETÉSI SZERVEI 
2017. ÉVI KIADÁSAI
 &amp;R&amp;P.oldal
&amp;A
1000.-Ft-ban
</oddHeader>
  </headerFooter>
  <colBreaks count="1" manualBreakCount="1"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69"/>
  <sheetViews>
    <sheetView view="pageBreakPreview" zoomScaleNormal="100" zoomScaleSheetLayoutView="100" workbookViewId="0">
      <selection activeCell="A60" sqref="A60:XFD60"/>
    </sheetView>
  </sheetViews>
  <sheetFormatPr defaultColWidth="11.42578125" defaultRowHeight="15" x14ac:dyDescent="0.2"/>
  <cols>
    <col min="1" max="1" width="5.5703125" style="3" customWidth="1"/>
    <col min="2" max="2" width="75" style="3" customWidth="1"/>
    <col min="3" max="3" width="14.28515625" style="3" customWidth="1"/>
    <col min="4" max="6" width="15" style="3" customWidth="1"/>
    <col min="7" max="7" width="13.5703125" style="3" customWidth="1"/>
    <col min="8" max="8" width="13.140625" style="3" customWidth="1"/>
    <col min="9" max="16384" width="11.42578125" style="3"/>
  </cols>
  <sheetData>
    <row r="1" spans="1:8" ht="20.100000000000001" customHeight="1" x14ac:dyDescent="0.25">
      <c r="A1" s="81" t="s">
        <v>13</v>
      </c>
      <c r="B1" s="82" t="s">
        <v>12</v>
      </c>
      <c r="C1" s="634" t="s">
        <v>236</v>
      </c>
      <c r="D1" s="634" t="s">
        <v>237</v>
      </c>
      <c r="E1" s="634" t="s">
        <v>689</v>
      </c>
      <c r="F1" s="634" t="s">
        <v>912</v>
      </c>
      <c r="G1" s="634" t="s">
        <v>318</v>
      </c>
      <c r="H1" s="634" t="s">
        <v>372</v>
      </c>
    </row>
    <row r="2" spans="1:8" ht="15" customHeight="1" x14ac:dyDescent="0.25">
      <c r="A2" s="83"/>
      <c r="B2" s="84"/>
      <c r="C2" s="635"/>
      <c r="D2" s="635"/>
      <c r="E2" s="635"/>
      <c r="F2" s="635"/>
      <c r="G2" s="635"/>
      <c r="H2" s="635"/>
    </row>
    <row r="3" spans="1:8" ht="20.100000000000001" customHeight="1" x14ac:dyDescent="0.25">
      <c r="A3" s="10"/>
      <c r="B3" s="111" t="s">
        <v>172</v>
      </c>
      <c r="C3" s="84"/>
      <c r="D3" s="11"/>
      <c r="E3" s="11"/>
      <c r="F3" s="11"/>
      <c r="G3" s="11"/>
      <c r="H3" s="11"/>
    </row>
    <row r="4" spans="1:8" ht="20.100000000000001" customHeight="1" x14ac:dyDescent="0.25">
      <c r="A4" s="7" t="s">
        <v>43</v>
      </c>
      <c r="B4" s="95" t="s">
        <v>334</v>
      </c>
      <c r="C4" s="11"/>
      <c r="D4" s="5"/>
      <c r="E4" s="5"/>
      <c r="F4" s="5"/>
      <c r="G4" s="5"/>
      <c r="H4" s="5"/>
    </row>
    <row r="5" spans="1:8" ht="20.100000000000001" customHeight="1" x14ac:dyDescent="0.25">
      <c r="A5" s="7" t="s">
        <v>1</v>
      </c>
      <c r="B5" s="7" t="s">
        <v>292</v>
      </c>
      <c r="C5" s="5"/>
      <c r="D5" s="5"/>
      <c r="E5" s="5"/>
      <c r="F5" s="5"/>
      <c r="G5" s="5"/>
      <c r="H5" s="5"/>
    </row>
    <row r="6" spans="1:8" ht="20.100000000000001" customHeight="1" x14ac:dyDescent="0.25">
      <c r="A6" s="7"/>
      <c r="B6" s="42" t="s">
        <v>146</v>
      </c>
      <c r="C6" s="27">
        <v>450000</v>
      </c>
      <c r="D6" s="27">
        <v>450000</v>
      </c>
      <c r="E6" s="27">
        <v>450000</v>
      </c>
      <c r="F6" s="27">
        <v>450000</v>
      </c>
      <c r="G6" s="27">
        <v>450000</v>
      </c>
      <c r="H6" s="27">
        <v>450000</v>
      </c>
    </row>
    <row r="7" spans="1:8" ht="15" customHeight="1" x14ac:dyDescent="0.25">
      <c r="A7" s="7"/>
      <c r="B7" s="8" t="s">
        <v>238</v>
      </c>
      <c r="C7" s="27">
        <v>1734000</v>
      </c>
      <c r="D7" s="27"/>
      <c r="E7" s="27"/>
      <c r="F7" s="27"/>
      <c r="G7" s="27"/>
      <c r="H7" s="27"/>
    </row>
    <row r="8" spans="1:8" ht="20.100000000000001" customHeight="1" x14ac:dyDescent="0.25">
      <c r="A8" s="7"/>
      <c r="B8" s="42" t="s">
        <v>144</v>
      </c>
      <c r="C8" s="27">
        <v>10241000</v>
      </c>
      <c r="D8" s="27">
        <v>10998000</v>
      </c>
      <c r="E8" s="27">
        <v>10998000</v>
      </c>
      <c r="F8" s="27">
        <v>10998000</v>
      </c>
      <c r="G8" s="27"/>
      <c r="H8" s="27"/>
    </row>
    <row r="9" spans="1:8" ht="15" customHeight="1" x14ac:dyDescent="0.25">
      <c r="A9" s="7"/>
      <c r="B9" s="8" t="s">
        <v>239</v>
      </c>
      <c r="C9" s="27">
        <v>350000</v>
      </c>
      <c r="D9" s="27"/>
      <c r="E9" s="27"/>
      <c r="F9" s="27"/>
      <c r="G9" s="27"/>
      <c r="H9" s="27"/>
    </row>
    <row r="10" spans="1:8" ht="20.100000000000001" customHeight="1" x14ac:dyDescent="0.25">
      <c r="A10" s="7"/>
      <c r="B10" s="8" t="s">
        <v>296</v>
      </c>
      <c r="C10" s="27">
        <v>25407500</v>
      </c>
      <c r="D10" s="27">
        <v>15196000</v>
      </c>
      <c r="E10" s="27">
        <v>15196000</v>
      </c>
      <c r="F10" s="27">
        <v>15196000</v>
      </c>
      <c r="G10" s="27"/>
      <c r="H10" s="27"/>
    </row>
    <row r="11" spans="1:8" ht="15" customHeight="1" x14ac:dyDescent="0.25">
      <c r="A11" s="7"/>
      <c r="B11" s="8" t="s">
        <v>365</v>
      </c>
      <c r="C11" s="27">
        <v>459000</v>
      </c>
      <c r="D11" s="27"/>
      <c r="E11" s="27"/>
      <c r="F11" s="27"/>
      <c r="G11" s="27"/>
      <c r="H11" s="27"/>
    </row>
    <row r="12" spans="1:8" ht="15" customHeight="1" x14ac:dyDescent="0.25">
      <c r="A12" s="7"/>
      <c r="B12" s="8" t="s">
        <v>522</v>
      </c>
      <c r="C12" s="27">
        <v>125000</v>
      </c>
      <c r="D12" s="27"/>
      <c r="E12" s="27"/>
      <c r="F12" s="27"/>
      <c r="G12" s="27"/>
      <c r="H12" s="27"/>
    </row>
    <row r="13" spans="1:8" ht="20.100000000000001" customHeight="1" x14ac:dyDescent="0.25">
      <c r="A13" s="7"/>
      <c r="B13" s="278" t="s">
        <v>590</v>
      </c>
      <c r="C13" s="27"/>
      <c r="D13" s="27">
        <v>150000</v>
      </c>
      <c r="E13" s="27">
        <v>150000</v>
      </c>
      <c r="F13" s="27">
        <v>150000</v>
      </c>
      <c r="G13" s="27"/>
      <c r="H13" s="27"/>
    </row>
    <row r="14" spans="1:8" ht="20.100000000000001" customHeight="1" x14ac:dyDescent="0.25">
      <c r="A14" s="7"/>
      <c r="B14" s="417" t="s">
        <v>702</v>
      </c>
      <c r="C14" s="27"/>
      <c r="D14" s="27"/>
      <c r="E14" s="27">
        <v>3030000</v>
      </c>
      <c r="F14" s="27">
        <v>3030000</v>
      </c>
      <c r="G14" s="27"/>
      <c r="H14" s="27"/>
    </row>
    <row r="15" spans="1:8" ht="20.100000000000001" customHeight="1" x14ac:dyDescent="0.25">
      <c r="A15" s="7"/>
      <c r="B15" s="417" t="s">
        <v>705</v>
      </c>
      <c r="C15" s="27"/>
      <c r="D15" s="27"/>
      <c r="E15" s="27">
        <v>1551696</v>
      </c>
      <c r="F15" s="27">
        <v>5391542</v>
      </c>
      <c r="G15" s="27"/>
      <c r="H15" s="27"/>
    </row>
    <row r="16" spans="1:8" ht="20.100000000000001" customHeight="1" x14ac:dyDescent="0.2">
      <c r="A16" s="43"/>
      <c r="B16" s="193" t="s">
        <v>291</v>
      </c>
      <c r="C16" s="194">
        <f>SUM(C6:C14)</f>
        <v>38766500</v>
      </c>
      <c r="D16" s="194">
        <f>SUM(D6:D14)</f>
        <v>26794000</v>
      </c>
      <c r="E16" s="194">
        <f>SUM(E6:E15)</f>
        <v>31375696</v>
      </c>
      <c r="F16" s="194">
        <f>SUM(F6:F15)</f>
        <v>35215542</v>
      </c>
      <c r="G16" s="194">
        <f>SUM(G6:G13)</f>
        <v>450000</v>
      </c>
      <c r="H16" s="194">
        <f>SUM(H6:H13)</f>
        <v>450000</v>
      </c>
    </row>
    <row r="17" spans="1:8" ht="20.100000000000001" customHeight="1" x14ac:dyDescent="0.25">
      <c r="A17" s="96" t="s">
        <v>2</v>
      </c>
      <c r="B17" s="4" t="s">
        <v>240</v>
      </c>
      <c r="C17" s="49"/>
      <c r="D17" s="27"/>
      <c r="E17" s="27"/>
      <c r="F17" s="27"/>
      <c r="G17" s="27"/>
      <c r="H17" s="27"/>
    </row>
    <row r="18" spans="1:8" ht="20.100000000000001" customHeight="1" x14ac:dyDescent="0.2">
      <c r="A18" s="41"/>
      <c r="B18" s="112" t="s">
        <v>367</v>
      </c>
      <c r="C18" s="27">
        <v>32000000</v>
      </c>
      <c r="D18" s="27">
        <v>26000000</v>
      </c>
      <c r="E18" s="27">
        <v>26000000</v>
      </c>
      <c r="F18" s="27">
        <v>26000000</v>
      </c>
      <c r="G18" s="27"/>
      <c r="H18" s="27"/>
    </row>
    <row r="19" spans="1:8" ht="20.100000000000001" customHeight="1" x14ac:dyDescent="0.2">
      <c r="A19" s="41"/>
      <c r="B19" s="112" t="s">
        <v>368</v>
      </c>
      <c r="C19" s="27">
        <v>27235000</v>
      </c>
      <c r="D19" s="27">
        <v>34000000</v>
      </c>
      <c r="E19" s="27">
        <v>34000000</v>
      </c>
      <c r="F19" s="27">
        <v>34000000</v>
      </c>
      <c r="G19" s="27"/>
      <c r="H19" s="27"/>
    </row>
    <row r="20" spans="1:8" ht="20.100000000000001" customHeight="1" x14ac:dyDescent="0.2">
      <c r="A20" s="41"/>
      <c r="B20" s="112" t="s">
        <v>693</v>
      </c>
      <c r="C20" s="27"/>
      <c r="D20" s="27"/>
      <c r="E20" s="27">
        <v>6500000</v>
      </c>
      <c r="F20" s="27">
        <v>6500000</v>
      </c>
      <c r="G20" s="27"/>
      <c r="H20" s="27"/>
    </row>
    <row r="21" spans="1:8" ht="20.100000000000001" customHeight="1" x14ac:dyDescent="0.2">
      <c r="A21" s="41"/>
      <c r="B21" s="112" t="s">
        <v>694</v>
      </c>
      <c r="C21" s="27"/>
      <c r="D21" s="27"/>
      <c r="E21" s="27">
        <v>300000</v>
      </c>
      <c r="F21" s="27">
        <v>300000</v>
      </c>
      <c r="G21" s="27"/>
      <c r="H21" s="27"/>
    </row>
    <row r="22" spans="1:8" ht="20.100000000000001" customHeight="1" x14ac:dyDescent="0.2">
      <c r="A22" s="41"/>
      <c r="B22" s="112" t="s">
        <v>695</v>
      </c>
      <c r="C22" s="27"/>
      <c r="D22" s="27"/>
      <c r="E22" s="27">
        <v>1800000</v>
      </c>
      <c r="F22" s="27">
        <v>1800000</v>
      </c>
      <c r="G22" s="27"/>
      <c r="H22" s="27"/>
    </row>
    <row r="23" spans="1:8" ht="20.100000000000001" customHeight="1" x14ac:dyDescent="0.2">
      <c r="A23" s="41"/>
      <c r="B23" s="112" t="s">
        <v>696</v>
      </c>
      <c r="C23" s="27"/>
      <c r="D23" s="27"/>
      <c r="E23" s="27">
        <v>1933000</v>
      </c>
      <c r="F23" s="27">
        <v>1933000</v>
      </c>
      <c r="G23" s="27"/>
      <c r="H23" s="27"/>
    </row>
    <row r="24" spans="1:8" ht="20.100000000000001" customHeight="1" x14ac:dyDescent="0.2">
      <c r="A24" s="41"/>
      <c r="B24" s="112" t="s">
        <v>697</v>
      </c>
      <c r="C24" s="27"/>
      <c r="D24" s="27"/>
      <c r="E24" s="27">
        <v>500000</v>
      </c>
      <c r="F24" s="27">
        <v>500000</v>
      </c>
      <c r="G24" s="27"/>
      <c r="H24" s="27"/>
    </row>
    <row r="25" spans="1:8" ht="20.100000000000001" customHeight="1" x14ac:dyDescent="0.2">
      <c r="A25" s="41"/>
      <c r="B25" s="112" t="s">
        <v>698</v>
      </c>
      <c r="C25" s="27"/>
      <c r="D25" s="27"/>
      <c r="E25" s="27">
        <v>300000</v>
      </c>
      <c r="F25" s="27">
        <v>300000</v>
      </c>
      <c r="G25" s="27"/>
      <c r="H25" s="27"/>
    </row>
    <row r="26" spans="1:8" ht="20.100000000000001" customHeight="1" x14ac:dyDescent="0.2">
      <c r="A26" s="41"/>
      <c r="B26" s="416" t="s">
        <v>699</v>
      </c>
      <c r="C26" s="27"/>
      <c r="D26" s="27"/>
      <c r="E26" s="27">
        <v>300000</v>
      </c>
      <c r="F26" s="27">
        <v>300000</v>
      </c>
      <c r="G26" s="27"/>
      <c r="H26" s="27"/>
    </row>
    <row r="27" spans="1:8" ht="20.100000000000001" customHeight="1" x14ac:dyDescent="0.2">
      <c r="A27" s="41"/>
      <c r="B27" s="416" t="s">
        <v>700</v>
      </c>
      <c r="C27" s="27"/>
      <c r="D27" s="27"/>
      <c r="E27" s="27">
        <v>430000</v>
      </c>
      <c r="F27" s="27">
        <v>430000</v>
      </c>
      <c r="G27" s="27"/>
      <c r="H27" s="27"/>
    </row>
    <row r="28" spans="1:8" ht="20.100000000000001" customHeight="1" x14ac:dyDescent="0.2">
      <c r="A28" s="41"/>
      <c r="B28" s="416" t="s">
        <v>701</v>
      </c>
      <c r="C28" s="27"/>
      <c r="D28" s="27"/>
      <c r="E28" s="27">
        <v>150000</v>
      </c>
      <c r="F28" s="27">
        <v>150000</v>
      </c>
      <c r="G28" s="27"/>
      <c r="H28" s="27"/>
    </row>
    <row r="29" spans="1:8" ht="20.100000000000001" customHeight="1" x14ac:dyDescent="0.2">
      <c r="A29" s="41"/>
      <c r="B29" s="416" t="s">
        <v>704</v>
      </c>
      <c r="C29" s="27"/>
      <c r="D29" s="27"/>
      <c r="E29" s="27">
        <v>200000</v>
      </c>
      <c r="F29" s="27">
        <v>200000</v>
      </c>
      <c r="G29" s="27"/>
      <c r="H29" s="27"/>
    </row>
    <row r="30" spans="1:8" ht="20.100000000000001" customHeight="1" x14ac:dyDescent="0.2">
      <c r="A30" s="41"/>
      <c r="B30" s="416" t="s">
        <v>706</v>
      </c>
      <c r="C30" s="27"/>
      <c r="D30" s="27"/>
      <c r="E30" s="27">
        <v>5001000</v>
      </c>
      <c r="F30" s="27">
        <v>5001000</v>
      </c>
      <c r="G30" s="27"/>
      <c r="H30" s="27"/>
    </row>
    <row r="31" spans="1:8" ht="20.100000000000001" customHeight="1" x14ac:dyDescent="0.2">
      <c r="A31" s="41"/>
      <c r="B31" s="416" t="s">
        <v>707</v>
      </c>
      <c r="C31" s="27"/>
      <c r="D31" s="27"/>
      <c r="E31" s="27">
        <v>2500000</v>
      </c>
      <c r="F31" s="27">
        <v>2500000</v>
      </c>
      <c r="G31" s="27"/>
      <c r="H31" s="27"/>
    </row>
    <row r="32" spans="1:8" ht="20.100000000000001" customHeight="1" x14ac:dyDescent="0.2">
      <c r="A32" s="41"/>
      <c r="B32" s="416" t="s">
        <v>934</v>
      </c>
      <c r="C32" s="27"/>
      <c r="D32" s="27"/>
      <c r="E32" s="27"/>
      <c r="F32" s="27">
        <v>50000</v>
      </c>
      <c r="G32" s="27"/>
      <c r="H32" s="27"/>
    </row>
    <row r="33" spans="1:8" ht="20.100000000000001" customHeight="1" x14ac:dyDescent="0.2">
      <c r="A33" s="8"/>
      <c r="B33" s="195" t="s">
        <v>79</v>
      </c>
      <c r="C33" s="194">
        <f>SUM(C18:C28)</f>
        <v>59235000</v>
      </c>
      <c r="D33" s="194">
        <f>SUM(D18:D32)</f>
        <v>60000000</v>
      </c>
      <c r="E33" s="194">
        <f>SUM(E18:E32)</f>
        <v>79914000</v>
      </c>
      <c r="F33" s="194">
        <f>SUM(F18:F32)</f>
        <v>79964000</v>
      </c>
      <c r="G33" s="194">
        <f>SUM(G18:G19)</f>
        <v>0</v>
      </c>
      <c r="H33" s="194">
        <f>SUM(H18:H19)</f>
        <v>0</v>
      </c>
    </row>
    <row r="34" spans="1:8" ht="20.100000000000001" customHeight="1" x14ac:dyDescent="0.25">
      <c r="A34" s="8" t="s">
        <v>206</v>
      </c>
      <c r="B34" s="95" t="s">
        <v>241</v>
      </c>
      <c r="C34" s="49"/>
      <c r="D34" s="49"/>
      <c r="E34" s="49"/>
      <c r="F34" s="49"/>
      <c r="G34" s="49"/>
      <c r="H34" s="49"/>
    </row>
    <row r="35" spans="1:8" ht="20.100000000000001" customHeight="1" x14ac:dyDescent="0.2">
      <c r="A35" s="8"/>
      <c r="B35" s="112" t="s">
        <v>207</v>
      </c>
      <c r="C35" s="129">
        <v>1000000</v>
      </c>
      <c r="D35" s="129">
        <v>1000000</v>
      </c>
      <c r="E35" s="129">
        <v>1000000</v>
      </c>
      <c r="F35" s="129">
        <v>1000000</v>
      </c>
      <c r="G35" s="129">
        <v>1000000</v>
      </c>
      <c r="H35" s="129">
        <v>1000000</v>
      </c>
    </row>
    <row r="36" spans="1:8" ht="20.100000000000001" customHeight="1" x14ac:dyDescent="0.2">
      <c r="A36" s="8"/>
      <c r="B36" s="193" t="s">
        <v>208</v>
      </c>
      <c r="C36" s="194">
        <f t="shared" ref="C36:H36" si="0">SUM(C35:C35)</f>
        <v>1000000</v>
      </c>
      <c r="D36" s="194">
        <f t="shared" si="0"/>
        <v>1000000</v>
      </c>
      <c r="E36" s="194">
        <f t="shared" ref="E36:F36" si="1">SUM(E35:E35)</f>
        <v>1000000</v>
      </c>
      <c r="F36" s="194">
        <f t="shared" si="1"/>
        <v>1000000</v>
      </c>
      <c r="G36" s="194">
        <f t="shared" ref="G36" si="2">SUM(G35:G35)</f>
        <v>1000000</v>
      </c>
      <c r="H36" s="194">
        <f t="shared" si="0"/>
        <v>1000000</v>
      </c>
    </row>
    <row r="37" spans="1:8" ht="20.100000000000001" customHeight="1" x14ac:dyDescent="0.2">
      <c r="A37" s="8"/>
      <c r="B37" s="193" t="s">
        <v>259</v>
      </c>
      <c r="C37" s="194"/>
      <c r="D37" s="194"/>
      <c r="E37" s="194">
        <v>262024</v>
      </c>
      <c r="F37" s="194">
        <v>262024</v>
      </c>
      <c r="G37" s="194"/>
      <c r="H37" s="194"/>
    </row>
    <row r="38" spans="1:8" ht="20.100000000000001" customHeight="1" x14ac:dyDescent="0.25">
      <c r="A38" s="4" t="s">
        <v>4</v>
      </c>
      <c r="B38" s="197" t="s">
        <v>518</v>
      </c>
      <c r="C38" s="194">
        <v>68338000</v>
      </c>
      <c r="D38" s="194">
        <f>'7.számú melléklet '!D34</f>
        <v>204110000</v>
      </c>
      <c r="E38" s="194">
        <f>'7.számú melléklet '!E34</f>
        <v>188239236</v>
      </c>
      <c r="F38" s="194">
        <v>189508653</v>
      </c>
      <c r="G38" s="194"/>
      <c r="H38" s="194"/>
    </row>
    <row r="39" spans="1:8" ht="20.100000000000001" customHeight="1" x14ac:dyDescent="0.25">
      <c r="A39" s="8"/>
      <c r="B39" s="200" t="s">
        <v>331</v>
      </c>
      <c r="C39" s="201">
        <f>C16+C33+C38+C36</f>
        <v>167339500</v>
      </c>
      <c r="D39" s="201">
        <f>D16+D33+D38+D36</f>
        <v>291904000</v>
      </c>
      <c r="E39" s="201">
        <f>E16+E33+E38+E36+E37</f>
        <v>300790956</v>
      </c>
      <c r="F39" s="201">
        <f>F16+F33+F38+F36+F37</f>
        <v>305950219</v>
      </c>
      <c r="G39" s="201">
        <f>G16+G33+G38</f>
        <v>450000</v>
      </c>
      <c r="H39" s="201">
        <f>H16+H33+H38</f>
        <v>450000</v>
      </c>
    </row>
    <row r="40" spans="1:8" ht="20.100000000000001" customHeight="1" x14ac:dyDescent="0.25">
      <c r="A40" s="4" t="s">
        <v>44</v>
      </c>
      <c r="B40" s="95" t="s">
        <v>335</v>
      </c>
      <c r="C40" s="49"/>
      <c r="D40" s="49"/>
      <c r="E40" s="49"/>
      <c r="F40" s="49"/>
      <c r="G40" s="49"/>
      <c r="H40" s="49"/>
    </row>
    <row r="41" spans="1:8" ht="15" customHeight="1" x14ac:dyDescent="0.2">
      <c r="A41" s="42"/>
      <c r="B41" s="199" t="s">
        <v>171</v>
      </c>
      <c r="C41" s="198">
        <v>1200000</v>
      </c>
      <c r="D41" s="198">
        <v>1200000</v>
      </c>
      <c r="E41" s="198">
        <v>1200000</v>
      </c>
      <c r="F41" s="198">
        <v>1200000</v>
      </c>
      <c r="G41" s="198"/>
      <c r="H41" s="198">
        <v>0</v>
      </c>
    </row>
    <row r="42" spans="1:8" ht="20.100000000000001" customHeight="1" x14ac:dyDescent="0.2">
      <c r="A42" s="42"/>
      <c r="B42" s="418" t="s">
        <v>703</v>
      </c>
      <c r="C42" s="198"/>
      <c r="D42" s="198"/>
      <c r="E42" s="198">
        <v>2000000</v>
      </c>
      <c r="F42" s="198">
        <v>2000000</v>
      </c>
      <c r="G42" s="198"/>
      <c r="H42" s="198"/>
    </row>
    <row r="43" spans="1:8" ht="20.100000000000001" customHeight="1" x14ac:dyDescent="0.25">
      <c r="A43" s="8"/>
      <c r="B43" s="200" t="s">
        <v>332</v>
      </c>
      <c r="C43" s="202">
        <f>SUM(C41+C42)</f>
        <v>1200000</v>
      </c>
      <c r="D43" s="202">
        <f>SUM(D41+D42)</f>
        <v>1200000</v>
      </c>
      <c r="E43" s="202">
        <f>SUM(E41+E42)</f>
        <v>3200000</v>
      </c>
      <c r="F43" s="202">
        <f>SUM(F41+F42)</f>
        <v>3200000</v>
      </c>
      <c r="G43" s="202"/>
      <c r="H43" s="202">
        <v>0</v>
      </c>
    </row>
    <row r="44" spans="1:8" ht="17.100000000000001" customHeight="1" x14ac:dyDescent="0.25">
      <c r="A44" s="4" t="s">
        <v>45</v>
      </c>
      <c r="B44" s="36" t="s">
        <v>319</v>
      </c>
      <c r="C44" s="28"/>
      <c r="D44" s="28"/>
      <c r="E44" s="28"/>
      <c r="F44" s="28"/>
      <c r="G44" s="28"/>
      <c r="H44" s="28"/>
    </row>
    <row r="45" spans="1:8" ht="15.95" customHeight="1" x14ac:dyDescent="0.25">
      <c r="A45" s="4"/>
      <c r="B45" s="418" t="s">
        <v>703</v>
      </c>
      <c r="C45" s="28"/>
      <c r="D45" s="28"/>
      <c r="E45" s="113">
        <v>4019522</v>
      </c>
      <c r="F45" s="113">
        <v>4019522</v>
      </c>
      <c r="G45" s="28"/>
      <c r="H45" s="28"/>
    </row>
    <row r="46" spans="1:8" ht="20.100000000000001" customHeight="1" x14ac:dyDescent="0.25">
      <c r="A46" s="8"/>
      <c r="B46" s="200" t="s">
        <v>333</v>
      </c>
      <c r="C46" s="202">
        <f t="shared" ref="C46:H46" si="3">C44</f>
        <v>0</v>
      </c>
      <c r="D46" s="202">
        <f t="shared" si="3"/>
        <v>0</v>
      </c>
      <c r="E46" s="202">
        <f>E45</f>
        <v>4019522</v>
      </c>
      <c r="F46" s="202">
        <f>F45</f>
        <v>4019522</v>
      </c>
      <c r="G46" s="202">
        <f t="shared" ref="G46" si="4">G44</f>
        <v>0</v>
      </c>
      <c r="H46" s="202">
        <f t="shared" si="3"/>
        <v>0</v>
      </c>
    </row>
    <row r="47" spans="1:8" ht="20.100000000000001" customHeight="1" x14ac:dyDescent="0.25">
      <c r="A47" s="4" t="s">
        <v>320</v>
      </c>
      <c r="B47" s="36" t="s">
        <v>321</v>
      </c>
      <c r="C47" s="28"/>
      <c r="D47" s="28"/>
      <c r="E47" s="28"/>
      <c r="F47" s="28"/>
      <c r="G47" s="28"/>
      <c r="H47" s="28"/>
    </row>
    <row r="48" spans="1:8" ht="20.100000000000001" customHeight="1" x14ac:dyDescent="0.25">
      <c r="A48" s="4"/>
      <c r="B48" s="419" t="s">
        <v>944</v>
      </c>
      <c r="C48" s="28"/>
      <c r="D48" s="28"/>
      <c r="E48" s="113">
        <v>10674</v>
      </c>
      <c r="F48" s="113">
        <v>10674</v>
      </c>
      <c r="G48" s="28"/>
      <c r="H48" s="28"/>
    </row>
    <row r="49" spans="1:8" ht="21" customHeight="1" x14ac:dyDescent="0.25">
      <c r="A49" s="4"/>
      <c r="B49" s="418" t="s">
        <v>703</v>
      </c>
      <c r="C49" s="28"/>
      <c r="D49" s="28"/>
      <c r="E49" s="113">
        <v>5740836</v>
      </c>
      <c r="F49" s="113">
        <v>5740836</v>
      </c>
      <c r="G49" s="28"/>
      <c r="H49" s="28"/>
    </row>
    <row r="50" spans="1:8" ht="20.100000000000001" customHeight="1" x14ac:dyDescent="0.25">
      <c r="A50" s="8"/>
      <c r="B50" s="200" t="s">
        <v>336</v>
      </c>
      <c r="C50" s="202">
        <v>0</v>
      </c>
      <c r="D50" s="202">
        <f>D47</f>
        <v>0</v>
      </c>
      <c r="E50" s="202">
        <f>E49+E48</f>
        <v>5751510</v>
      </c>
      <c r="F50" s="202">
        <f>F49+F48</f>
        <v>5751510</v>
      </c>
      <c r="G50" s="202">
        <f>G47</f>
        <v>0</v>
      </c>
      <c r="H50" s="202">
        <f>H47</f>
        <v>0</v>
      </c>
    </row>
    <row r="51" spans="1:8" ht="20.100000000000001" customHeight="1" x14ac:dyDescent="0.2">
      <c r="A51" s="205"/>
      <c r="B51" s="206" t="s">
        <v>170</v>
      </c>
      <c r="C51" s="203">
        <f>C39+C43+C46</f>
        <v>168539500</v>
      </c>
      <c r="D51" s="203">
        <f>D39+D43+D46</f>
        <v>293104000</v>
      </c>
      <c r="E51" s="203">
        <f>E39+E43+E46+E50</f>
        <v>313761988</v>
      </c>
      <c r="F51" s="203">
        <f>F39+F43+F46+F50</f>
        <v>318921251</v>
      </c>
      <c r="G51" s="203">
        <f>G39+G43+G46</f>
        <v>450000</v>
      </c>
      <c r="H51" s="203">
        <f>H39+H43+H46</f>
        <v>450000</v>
      </c>
    </row>
    <row r="52" spans="1:8" ht="20.100000000000001" customHeight="1" x14ac:dyDescent="0.25">
      <c r="A52" s="4" t="s">
        <v>76</v>
      </c>
      <c r="B52" s="111" t="s">
        <v>77</v>
      </c>
      <c r="C52" s="49"/>
      <c r="D52" s="28"/>
      <c r="E52" s="28"/>
      <c r="F52" s="28"/>
      <c r="G52" s="28"/>
      <c r="H52" s="28"/>
    </row>
    <row r="53" spans="1:8" ht="20.100000000000001" customHeight="1" x14ac:dyDescent="0.25">
      <c r="A53" s="4" t="s">
        <v>43</v>
      </c>
      <c r="B53" s="95" t="s">
        <v>337</v>
      </c>
      <c r="C53" s="28"/>
      <c r="D53" s="28"/>
      <c r="E53" s="28"/>
      <c r="F53" s="28"/>
      <c r="G53" s="28"/>
      <c r="H53" s="28"/>
    </row>
    <row r="54" spans="1:8" ht="15" customHeight="1" x14ac:dyDescent="0.25">
      <c r="A54" s="4" t="s">
        <v>1</v>
      </c>
      <c r="B54" s="95" t="s">
        <v>591</v>
      </c>
      <c r="C54" s="28"/>
      <c r="D54" s="28"/>
      <c r="E54" s="28"/>
      <c r="F54" s="28"/>
      <c r="G54" s="28"/>
      <c r="H54" s="28"/>
    </row>
    <row r="55" spans="1:8" ht="15" customHeight="1" x14ac:dyDescent="0.25">
      <c r="A55" s="4"/>
      <c r="B55" s="193" t="s">
        <v>592</v>
      </c>
      <c r="C55" s="196">
        <v>0</v>
      </c>
      <c r="D55" s="196">
        <v>0</v>
      </c>
      <c r="E55" s="196">
        <v>0</v>
      </c>
      <c r="F55" s="196">
        <v>0</v>
      </c>
      <c r="G55" s="196">
        <v>0</v>
      </c>
      <c r="H55" s="196">
        <v>0</v>
      </c>
    </row>
    <row r="56" spans="1:8" ht="20.100000000000001" customHeight="1" x14ac:dyDescent="0.25">
      <c r="A56" s="4" t="s">
        <v>2</v>
      </c>
      <c r="B56" s="95" t="s">
        <v>78</v>
      </c>
      <c r="C56" s="28"/>
      <c r="D56" s="28"/>
      <c r="E56" s="28"/>
      <c r="F56" s="28"/>
      <c r="G56" s="28"/>
      <c r="H56" s="28"/>
    </row>
    <row r="57" spans="1:8" ht="20.100000000000001" customHeight="1" x14ac:dyDescent="0.25">
      <c r="A57" s="4"/>
      <c r="B57" s="130" t="s">
        <v>593</v>
      </c>
      <c r="C57" s="44">
        <v>600000</v>
      </c>
      <c r="D57" s="44">
        <v>600000</v>
      </c>
      <c r="E57" s="44">
        <v>600000</v>
      </c>
      <c r="F57" s="44">
        <v>600000</v>
      </c>
      <c r="G57" s="44">
        <v>600000</v>
      </c>
      <c r="H57" s="44">
        <v>600000</v>
      </c>
    </row>
    <row r="58" spans="1:8" ht="20.100000000000001" customHeight="1" x14ac:dyDescent="0.25">
      <c r="A58" s="4"/>
      <c r="B58" s="197" t="s">
        <v>80</v>
      </c>
      <c r="C58" s="196">
        <f>C57</f>
        <v>600000</v>
      </c>
      <c r="D58" s="196">
        <f>SUM(D57)</f>
        <v>600000</v>
      </c>
      <c r="E58" s="196">
        <f>SUM(E57)</f>
        <v>600000</v>
      </c>
      <c r="F58" s="196">
        <f>SUM(F57)</f>
        <v>600000</v>
      </c>
      <c r="G58" s="196">
        <f>SUM(G57)</f>
        <v>600000</v>
      </c>
      <c r="H58" s="196">
        <f>SUM(H57)</f>
        <v>600000</v>
      </c>
    </row>
    <row r="59" spans="1:8" ht="20.100000000000001" customHeight="1" x14ac:dyDescent="0.25">
      <c r="A59" s="4" t="s">
        <v>3</v>
      </c>
      <c r="B59" s="95" t="s">
        <v>242</v>
      </c>
      <c r="C59" s="28"/>
      <c r="D59" s="28"/>
      <c r="E59" s="28"/>
      <c r="F59" s="28"/>
      <c r="G59" s="28"/>
      <c r="H59" s="28"/>
    </row>
    <row r="60" spans="1:8" ht="20.100000000000001" customHeight="1" x14ac:dyDescent="0.25">
      <c r="A60" s="4"/>
      <c r="B60" s="130" t="s">
        <v>594</v>
      </c>
      <c r="C60" s="44">
        <v>2305000</v>
      </c>
      <c r="D60" s="44">
        <v>2305000</v>
      </c>
      <c r="E60" s="44">
        <v>2305000</v>
      </c>
      <c r="F60" s="44">
        <v>2305000</v>
      </c>
      <c r="G60" s="44">
        <v>3820000</v>
      </c>
      <c r="H60" s="44"/>
    </row>
    <row r="61" spans="1:8" ht="20.100000000000001" customHeight="1" x14ac:dyDescent="0.25">
      <c r="A61" s="8"/>
      <c r="B61" s="207" t="s">
        <v>81</v>
      </c>
      <c r="C61" s="196">
        <f t="shared" ref="C61:H61" si="5">SUM(C60:C60)</f>
        <v>2305000</v>
      </c>
      <c r="D61" s="196">
        <f t="shared" si="5"/>
        <v>2305000</v>
      </c>
      <c r="E61" s="196">
        <f t="shared" si="5"/>
        <v>2305000</v>
      </c>
      <c r="F61" s="196">
        <f t="shared" si="5"/>
        <v>2305000</v>
      </c>
      <c r="G61" s="196">
        <f t="shared" si="5"/>
        <v>3820000</v>
      </c>
      <c r="H61" s="196">
        <f t="shared" si="5"/>
        <v>0</v>
      </c>
    </row>
    <row r="62" spans="1:8" ht="20.100000000000001" customHeight="1" x14ac:dyDescent="0.25">
      <c r="A62" s="4"/>
      <c r="B62" s="204" t="s">
        <v>210</v>
      </c>
      <c r="C62" s="209">
        <f t="shared" ref="C62:H62" si="6">C58+C61+C55</f>
        <v>2905000</v>
      </c>
      <c r="D62" s="209">
        <f t="shared" si="6"/>
        <v>2905000</v>
      </c>
      <c r="E62" s="209">
        <f t="shared" si="6"/>
        <v>2905000</v>
      </c>
      <c r="F62" s="209">
        <f t="shared" si="6"/>
        <v>2905000</v>
      </c>
      <c r="G62" s="209">
        <f t="shared" si="6"/>
        <v>4420000</v>
      </c>
      <c r="H62" s="209">
        <f t="shared" si="6"/>
        <v>600000</v>
      </c>
    </row>
    <row r="63" spans="1:8" ht="20.100000000000001" customHeight="1" x14ac:dyDescent="0.25">
      <c r="A63" s="4" t="s">
        <v>3</v>
      </c>
      <c r="B63" s="95" t="s">
        <v>301</v>
      </c>
      <c r="C63" s="28"/>
      <c r="D63" s="97"/>
      <c r="E63" s="97"/>
      <c r="F63" s="97"/>
      <c r="G63" s="97"/>
      <c r="H63" s="97"/>
    </row>
    <row r="64" spans="1:8" ht="20.100000000000001" customHeight="1" x14ac:dyDescent="0.25">
      <c r="A64" s="4"/>
      <c r="B64" s="112" t="s">
        <v>369</v>
      </c>
      <c r="C64" s="113">
        <v>1000000</v>
      </c>
      <c r="D64" s="113">
        <v>1000000</v>
      </c>
      <c r="E64" s="113">
        <v>1000000</v>
      </c>
      <c r="F64" s="113">
        <v>1000000</v>
      </c>
      <c r="G64" s="113">
        <v>1000000</v>
      </c>
      <c r="H64" s="113">
        <v>1000000</v>
      </c>
    </row>
    <row r="65" spans="1:8" s="58" customFormat="1" ht="20.100000000000001" customHeight="1" x14ac:dyDescent="0.25">
      <c r="A65" s="8"/>
      <c r="B65" s="208" t="s">
        <v>209</v>
      </c>
      <c r="C65" s="196">
        <f t="shared" ref="C65:H65" si="7">C64</f>
        <v>1000000</v>
      </c>
      <c r="D65" s="196">
        <f t="shared" si="7"/>
        <v>1000000</v>
      </c>
      <c r="E65" s="196">
        <f t="shared" ref="E65:F65" si="8">E64</f>
        <v>1000000</v>
      </c>
      <c r="F65" s="196">
        <f t="shared" si="8"/>
        <v>1000000</v>
      </c>
      <c r="G65" s="196">
        <f t="shared" ref="G65" si="9">G64</f>
        <v>1000000</v>
      </c>
      <c r="H65" s="196">
        <f t="shared" si="7"/>
        <v>1000000</v>
      </c>
    </row>
    <row r="66" spans="1:8" s="58" customFormat="1" ht="20.100000000000001" customHeight="1" x14ac:dyDescent="0.25">
      <c r="A66" s="4"/>
      <c r="B66" s="204" t="s">
        <v>260</v>
      </c>
      <c r="C66" s="209">
        <f t="shared" ref="C66:H66" si="10">C62+C65</f>
        <v>3905000</v>
      </c>
      <c r="D66" s="209">
        <f t="shared" si="10"/>
        <v>3905000</v>
      </c>
      <c r="E66" s="209">
        <f t="shared" ref="E66:F66" si="11">E62+E65</f>
        <v>3905000</v>
      </c>
      <c r="F66" s="209">
        <f t="shared" si="11"/>
        <v>3905000</v>
      </c>
      <c r="G66" s="209">
        <f t="shared" ref="G66" si="12">G62+G65</f>
        <v>5420000</v>
      </c>
      <c r="H66" s="209">
        <f t="shared" si="10"/>
        <v>1600000</v>
      </c>
    </row>
    <row r="67" spans="1:8" s="58" customFormat="1" ht="27" customHeight="1" x14ac:dyDescent="0.25">
      <c r="A67" s="23"/>
      <c r="B67" s="23"/>
      <c r="C67" s="85"/>
      <c r="D67" s="85"/>
      <c r="E67" s="85"/>
      <c r="F67" s="85"/>
      <c r="G67" s="85"/>
    </row>
    <row r="68" spans="1:8" ht="24.95" customHeight="1" x14ac:dyDescent="0.25">
      <c r="A68" s="23"/>
      <c r="B68" s="23"/>
      <c r="C68" s="23"/>
      <c r="D68" s="23"/>
      <c r="E68" s="23"/>
      <c r="F68" s="23"/>
      <c r="G68" s="23"/>
    </row>
    <row r="69" spans="1:8" ht="24.95" customHeight="1" x14ac:dyDescent="0.25">
      <c r="A69" s="23"/>
      <c r="C69" s="23"/>
      <c r="D69" s="23"/>
      <c r="E69" s="23"/>
      <c r="F69" s="23"/>
      <c r="G69" s="23"/>
    </row>
  </sheetData>
  <mergeCells count="6">
    <mergeCell ref="H1:H2"/>
    <mergeCell ref="D1:D2"/>
    <mergeCell ref="C1:C2"/>
    <mergeCell ref="G1:G2"/>
    <mergeCell ref="E1:E2"/>
    <mergeCell ref="F1:F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60" fitToHeight="0" orientation="portrait" horizontalDpi="4294967294" r:id="rId1"/>
  <headerFooter alignWithMargins="0">
    <oddHeader xml:space="preserve">&amp;C&amp;"Garamond,Félkövér"&amp;12 22/2017. (IX.15.)  számú költségvetési rendelethez
ZALAKAROS VÁROS ÖNKORMÁNYZATA ÉS KÖLTSÉGVETÉSI SZERVEI  
EGYÉB MŰKÖDÉSI ÉS EGYÉB FEJLESZTÉSI CÉLÚ KIADÁSAI 
 2017.évben
&amp;R&amp;A
&amp;P.oldal
forintban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7"/>
  <sheetViews>
    <sheetView view="pageLayout" zoomScaleNormal="85" workbookViewId="0">
      <selection activeCell="C6" sqref="C6"/>
    </sheetView>
  </sheetViews>
  <sheetFormatPr defaultRowHeight="12.75" x14ac:dyDescent="0.2"/>
  <cols>
    <col min="1" max="1" width="7.140625" style="13" customWidth="1"/>
    <col min="2" max="2" width="65" style="13" customWidth="1"/>
    <col min="3" max="3" width="12.5703125" style="13" customWidth="1"/>
    <col min="4" max="4" width="12.85546875" style="13" customWidth="1"/>
    <col min="5" max="5" width="13.7109375" style="13" customWidth="1"/>
    <col min="6" max="6" width="14.85546875" style="13" customWidth="1"/>
    <col min="7" max="16384" width="9.140625" style="13"/>
  </cols>
  <sheetData>
    <row r="1" spans="1:6" ht="15" customHeight="1" x14ac:dyDescent="0.2">
      <c r="A1" s="637" t="s">
        <v>31</v>
      </c>
      <c r="B1" s="641" t="s">
        <v>12</v>
      </c>
      <c r="C1" s="637" t="s">
        <v>345</v>
      </c>
      <c r="D1" s="637" t="s">
        <v>653</v>
      </c>
      <c r="E1" s="638" t="s">
        <v>690</v>
      </c>
      <c r="F1" s="638" t="s">
        <v>912</v>
      </c>
    </row>
    <row r="2" spans="1:6" ht="15" customHeight="1" x14ac:dyDescent="0.2">
      <c r="A2" s="637"/>
      <c r="B2" s="641"/>
      <c r="C2" s="637"/>
      <c r="D2" s="637"/>
      <c r="E2" s="639"/>
      <c r="F2" s="639"/>
    </row>
    <row r="3" spans="1:6" ht="15" customHeight="1" x14ac:dyDescent="0.2">
      <c r="A3" s="637"/>
      <c r="B3" s="641"/>
      <c r="C3" s="637"/>
      <c r="D3" s="637"/>
      <c r="E3" s="639"/>
      <c r="F3" s="639"/>
    </row>
    <row r="4" spans="1:6" ht="15" customHeight="1" x14ac:dyDescent="0.2">
      <c r="A4" s="637"/>
      <c r="B4" s="641"/>
      <c r="C4" s="637"/>
      <c r="D4" s="637"/>
      <c r="E4" s="640"/>
      <c r="F4" s="640"/>
    </row>
    <row r="5" spans="1:6" ht="28.35" customHeight="1" x14ac:dyDescent="0.2">
      <c r="A5" s="636" t="s">
        <v>100</v>
      </c>
      <c r="B5" s="636"/>
      <c r="C5" s="636"/>
      <c r="D5" s="398"/>
      <c r="E5" s="398"/>
      <c r="F5" s="398"/>
    </row>
    <row r="6" spans="1:6" ht="28.35" customHeight="1" x14ac:dyDescent="0.2">
      <c r="A6" s="399" t="s">
        <v>1</v>
      </c>
      <c r="B6" s="400" t="s">
        <v>313</v>
      </c>
      <c r="C6" s="401"/>
      <c r="D6" s="401"/>
      <c r="E6" s="401"/>
      <c r="F6" s="401"/>
    </row>
    <row r="7" spans="1:6" ht="28.35" customHeight="1" x14ac:dyDescent="0.2">
      <c r="A7" s="399"/>
      <c r="B7" s="402" t="s">
        <v>314</v>
      </c>
      <c r="C7" s="403"/>
      <c r="D7" s="404"/>
      <c r="E7" s="404"/>
      <c r="F7" s="404">
        <v>160000</v>
      </c>
    </row>
    <row r="8" spans="1:6" ht="28.35" customHeight="1" x14ac:dyDescent="0.2">
      <c r="A8" s="405" t="s">
        <v>2</v>
      </c>
      <c r="B8" s="406" t="s">
        <v>316</v>
      </c>
      <c r="C8" s="407"/>
      <c r="D8" s="407">
        <f>D7</f>
        <v>0</v>
      </c>
      <c r="E8" s="407">
        <f>E7</f>
        <v>0</v>
      </c>
      <c r="F8" s="407">
        <f>F7</f>
        <v>160000</v>
      </c>
    </row>
    <row r="9" spans="1:6" ht="28.35" customHeight="1" x14ac:dyDescent="0.2">
      <c r="A9" s="405"/>
      <c r="B9" s="408" t="s">
        <v>48</v>
      </c>
      <c r="C9" s="289"/>
      <c r="D9" s="289"/>
      <c r="E9" s="289"/>
      <c r="F9" s="289"/>
    </row>
    <row r="10" spans="1:6" ht="28.35" customHeight="1" x14ac:dyDescent="0.2">
      <c r="A10" s="405"/>
      <c r="B10" s="409" t="s">
        <v>91</v>
      </c>
      <c r="C10" s="410"/>
      <c r="D10" s="410"/>
      <c r="E10" s="410"/>
      <c r="F10" s="410"/>
    </row>
    <row r="11" spans="1:6" ht="28.35" customHeight="1" x14ac:dyDescent="0.2">
      <c r="A11" s="405"/>
      <c r="B11" s="411" t="s">
        <v>315</v>
      </c>
      <c r="C11" s="287">
        <f>SUM(C9:C10)</f>
        <v>0</v>
      </c>
      <c r="D11" s="287">
        <f>SUM(D9:D10)</f>
        <v>0</v>
      </c>
      <c r="E11" s="287">
        <f>SUM(E9:E10)</f>
        <v>0</v>
      </c>
      <c r="F11" s="287">
        <f>SUM(F9:F10)</f>
        <v>0</v>
      </c>
    </row>
    <row r="12" spans="1:6" ht="28.35" customHeight="1" x14ac:dyDescent="0.2">
      <c r="A12" s="405" t="s">
        <v>3</v>
      </c>
      <c r="B12" s="412" t="s">
        <v>93</v>
      </c>
      <c r="C12" s="410"/>
      <c r="D12" s="410"/>
      <c r="E12" s="410"/>
      <c r="F12" s="410"/>
    </row>
    <row r="13" spans="1:6" ht="28.35" customHeight="1" x14ac:dyDescent="0.2">
      <c r="A13" s="405"/>
      <c r="B13" s="409" t="s">
        <v>92</v>
      </c>
      <c r="C13" s="410"/>
      <c r="D13" s="410"/>
      <c r="E13" s="410"/>
      <c r="F13" s="410"/>
    </row>
    <row r="14" spans="1:6" ht="28.35" customHeight="1" x14ac:dyDescent="0.2">
      <c r="A14" s="405"/>
      <c r="B14" s="411" t="s">
        <v>94</v>
      </c>
      <c r="C14" s="288">
        <f>SUM(C13)</f>
        <v>0</v>
      </c>
      <c r="D14" s="288">
        <f>SUM(D13)</f>
        <v>0</v>
      </c>
      <c r="E14" s="288">
        <f>SUM(E13)</f>
        <v>0</v>
      </c>
      <c r="F14" s="288">
        <f>SUM(F13)</f>
        <v>0</v>
      </c>
    </row>
    <row r="15" spans="1:6" ht="28.35" customHeight="1" x14ac:dyDescent="0.2">
      <c r="A15" s="405" t="s">
        <v>4</v>
      </c>
      <c r="B15" s="412" t="s">
        <v>95</v>
      </c>
      <c r="C15" s="289"/>
      <c r="D15" s="289"/>
      <c r="E15" s="289"/>
      <c r="F15" s="289"/>
    </row>
    <row r="16" spans="1:6" ht="28.35" customHeight="1" x14ac:dyDescent="0.2">
      <c r="A16" s="405"/>
      <c r="B16" s="409" t="s">
        <v>96</v>
      </c>
      <c r="C16" s="289"/>
      <c r="D16" s="289"/>
      <c r="E16" s="289"/>
      <c r="F16" s="289"/>
    </row>
    <row r="17" spans="1:6" ht="28.35" customHeight="1" x14ac:dyDescent="0.2">
      <c r="A17" s="405"/>
      <c r="B17" s="409" t="s">
        <v>97</v>
      </c>
      <c r="C17" s="289">
        <v>0</v>
      </c>
      <c r="D17" s="289">
        <v>0</v>
      </c>
      <c r="E17" s="289">
        <v>0</v>
      </c>
      <c r="F17" s="289">
        <v>0</v>
      </c>
    </row>
    <row r="18" spans="1:6" ht="28.35" customHeight="1" x14ac:dyDescent="0.2">
      <c r="A18" s="413"/>
      <c r="B18" s="411" t="s">
        <v>95</v>
      </c>
      <c r="C18" s="287">
        <f>SUM(C16:C17)</f>
        <v>0</v>
      </c>
      <c r="D18" s="287">
        <f>SUM(D16:D17)</f>
        <v>0</v>
      </c>
      <c r="E18" s="287">
        <f>SUM(E16:E17)</f>
        <v>0</v>
      </c>
      <c r="F18" s="287">
        <f>SUM(F16:F17)</f>
        <v>0</v>
      </c>
    </row>
    <row r="19" spans="1:6" ht="28.35" customHeight="1" x14ac:dyDescent="0.2">
      <c r="A19" s="405" t="s">
        <v>6</v>
      </c>
      <c r="B19" s="412" t="s">
        <v>98</v>
      </c>
      <c r="C19" s="289"/>
      <c r="D19" s="289"/>
      <c r="E19" s="289"/>
      <c r="F19" s="289"/>
    </row>
    <row r="20" spans="1:6" ht="28.35" customHeight="1" x14ac:dyDescent="0.2">
      <c r="A20" s="405"/>
      <c r="B20" s="412" t="s">
        <v>519</v>
      </c>
      <c r="C20" s="289">
        <v>4730000</v>
      </c>
      <c r="D20" s="289">
        <v>4730000</v>
      </c>
      <c r="E20" s="289">
        <v>4730000</v>
      </c>
      <c r="F20" s="289">
        <v>4730000</v>
      </c>
    </row>
    <row r="21" spans="1:6" ht="28.35" customHeight="1" x14ac:dyDescent="0.2">
      <c r="A21" s="413"/>
      <c r="B21" s="412" t="s">
        <v>520</v>
      </c>
      <c r="C21" s="289">
        <v>2270000</v>
      </c>
      <c r="D21" s="289">
        <v>3770000</v>
      </c>
      <c r="E21" s="289">
        <v>3770000</v>
      </c>
      <c r="F21" s="289">
        <v>3770000</v>
      </c>
    </row>
    <row r="22" spans="1:6" ht="28.35" customHeight="1" x14ac:dyDescent="0.2">
      <c r="A22" s="413"/>
      <c r="B22" s="411" t="s">
        <v>99</v>
      </c>
      <c r="C22" s="290">
        <f>C21+C20</f>
        <v>7000000</v>
      </c>
      <c r="D22" s="290">
        <f>D21+D20</f>
        <v>8500000</v>
      </c>
      <c r="E22" s="290">
        <f>E21+E20</f>
        <v>8500000</v>
      </c>
      <c r="F22" s="290">
        <f>F21+F20</f>
        <v>8500000</v>
      </c>
    </row>
    <row r="23" spans="1:6" ht="28.35" customHeight="1" x14ac:dyDescent="0.2">
      <c r="A23" s="414"/>
      <c r="B23" s="415" t="s">
        <v>101</v>
      </c>
      <c r="C23" s="291">
        <f>C11+C14+C18+C22</f>
        <v>7000000</v>
      </c>
      <c r="D23" s="291">
        <f>D11+D14+D18+D22+D8</f>
        <v>8500000</v>
      </c>
      <c r="E23" s="291">
        <f>E11+E14+E18+E22+E8</f>
        <v>8500000</v>
      </c>
      <c r="F23" s="291">
        <f>F11+F14+F18+F22+F8</f>
        <v>8660000</v>
      </c>
    </row>
    <row r="26" spans="1:6" x14ac:dyDescent="0.2">
      <c r="B26" s="78"/>
    </row>
    <row r="27" spans="1:6" x14ac:dyDescent="0.2">
      <c r="B27" s="78"/>
    </row>
  </sheetData>
  <mergeCells count="7">
    <mergeCell ref="A5:C5"/>
    <mergeCell ref="A1:A4"/>
    <mergeCell ref="F1:F4"/>
    <mergeCell ref="E1:E4"/>
    <mergeCell ref="D1:D4"/>
    <mergeCell ref="C1:C4"/>
    <mergeCell ref="B1:B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fitToWidth="0" orientation="landscape" horizontalDpi="4294967294" r:id="rId1"/>
  <headerFooter alignWithMargins="0">
    <oddHeader xml:space="preserve">&amp;C&amp;"Garamond,Félkövér"&amp;14  22/2017. (IX.15.) számú költségvetési rendelethez
Z&amp;12ALAKAROS VÁROS ÖNKORMÁNYZATA ÁLTAL FOLYÓSÍTOTT 
ELLÁTÁSOK (SZOCIÁLIS) RÉSZLETEZÉSE  2017.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1"/>
  <sheetViews>
    <sheetView view="pageLayout" zoomScaleNormal="100" workbookViewId="0">
      <selection activeCell="F21" sqref="F21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5" width="12.42578125" customWidth="1"/>
    <col min="6" max="7" width="14" style="228" customWidth="1"/>
    <col min="8" max="8" width="13.140625" customWidth="1"/>
    <col min="9" max="9" width="12.28515625" customWidth="1"/>
    <col min="10" max="10" width="12.85546875" customWidth="1"/>
    <col min="11" max="11" width="13.42578125" customWidth="1"/>
  </cols>
  <sheetData>
    <row r="1" spans="1:11" x14ac:dyDescent="0.2">
      <c r="B1" s="643" t="s">
        <v>551</v>
      </c>
      <c r="C1" s="643"/>
      <c r="D1" s="643"/>
      <c r="E1" s="643"/>
      <c r="F1" s="643"/>
      <c r="G1" s="643"/>
      <c r="H1" s="643"/>
      <c r="I1" s="643"/>
      <c r="J1" s="643"/>
    </row>
    <row r="2" spans="1:11" x14ac:dyDescent="0.2">
      <c r="B2" s="242"/>
      <c r="C2" s="242"/>
      <c r="D2" s="242"/>
      <c r="E2" s="397"/>
      <c r="F2" s="242"/>
      <c r="G2" s="397"/>
      <c r="H2" s="242"/>
      <c r="I2" s="242"/>
      <c r="J2" s="242"/>
    </row>
    <row r="3" spans="1:11" ht="42" customHeight="1" x14ac:dyDescent="0.2">
      <c r="A3" s="645" t="s">
        <v>556</v>
      </c>
      <c r="B3" s="644" t="s">
        <v>555</v>
      </c>
      <c r="C3" s="646" t="s">
        <v>552</v>
      </c>
      <c r="D3" s="647"/>
      <c r="E3" s="647"/>
      <c r="F3" s="646" t="s">
        <v>553</v>
      </c>
      <c r="G3" s="647"/>
      <c r="H3" s="647"/>
      <c r="I3" s="645" t="s">
        <v>10</v>
      </c>
      <c r="J3" s="645"/>
      <c r="K3" s="645"/>
    </row>
    <row r="4" spans="1:11" ht="28.5" x14ac:dyDescent="0.2">
      <c r="A4" s="645"/>
      <c r="B4" s="644"/>
      <c r="C4" s="422" t="s">
        <v>664</v>
      </c>
      <c r="D4" s="422" t="s">
        <v>237</v>
      </c>
      <c r="E4" s="421" t="s">
        <v>912</v>
      </c>
      <c r="F4" s="422" t="s">
        <v>665</v>
      </c>
      <c r="G4" s="422" t="s">
        <v>913</v>
      </c>
      <c r="H4" s="421" t="s">
        <v>912</v>
      </c>
      <c r="I4" s="422" t="s">
        <v>664</v>
      </c>
      <c r="J4" s="422" t="s">
        <v>237</v>
      </c>
      <c r="K4" s="421" t="s">
        <v>912</v>
      </c>
    </row>
    <row r="5" spans="1:11" ht="15" customHeight="1" x14ac:dyDescent="0.25">
      <c r="A5" s="642" t="s">
        <v>1</v>
      </c>
      <c r="B5" s="243" t="s">
        <v>554</v>
      </c>
      <c r="C5" s="244"/>
      <c r="D5" s="244"/>
      <c r="E5" s="244"/>
      <c r="F5" s="244"/>
      <c r="G5" s="244"/>
      <c r="H5" s="244"/>
      <c r="I5" s="245"/>
      <c r="J5" s="245"/>
      <c r="K5" s="245"/>
    </row>
    <row r="6" spans="1:11" ht="15" customHeight="1" x14ac:dyDescent="0.2">
      <c r="A6" s="642"/>
      <c r="B6" s="246" t="s">
        <v>527</v>
      </c>
      <c r="C6" s="244">
        <v>53549000</v>
      </c>
      <c r="D6" s="244">
        <v>56320000</v>
      </c>
      <c r="E6" s="244">
        <v>56320000</v>
      </c>
      <c r="F6" s="244">
        <v>8585000</v>
      </c>
      <c r="G6" s="244">
        <v>10585000</v>
      </c>
      <c r="H6" s="244">
        <v>10585000</v>
      </c>
      <c r="I6" s="245">
        <f t="shared" ref="I6:K7" si="0">C6+F6</f>
        <v>62134000</v>
      </c>
      <c r="J6" s="245">
        <f t="shared" si="0"/>
        <v>66905000</v>
      </c>
      <c r="K6" s="245">
        <f t="shared" si="0"/>
        <v>66905000</v>
      </c>
    </row>
    <row r="7" spans="1:11" ht="15" customHeight="1" x14ac:dyDescent="0.2">
      <c r="A7" s="642"/>
      <c r="B7" s="246" t="s">
        <v>528</v>
      </c>
      <c r="C7" s="244">
        <v>34847000</v>
      </c>
      <c r="D7" s="244">
        <v>35847000</v>
      </c>
      <c r="E7" s="244">
        <v>35847000</v>
      </c>
      <c r="F7" s="244">
        <v>1818000</v>
      </c>
      <c r="G7" s="244">
        <v>2818000</v>
      </c>
      <c r="H7" s="244">
        <v>2818000</v>
      </c>
      <c r="I7" s="245">
        <f t="shared" si="0"/>
        <v>36665000</v>
      </c>
      <c r="J7" s="245">
        <f t="shared" si="0"/>
        <v>38665000</v>
      </c>
      <c r="K7" s="245">
        <f t="shared" si="0"/>
        <v>38665000</v>
      </c>
    </row>
    <row r="8" spans="1:11" ht="15" customHeight="1" x14ac:dyDescent="0.2">
      <c r="A8" s="642"/>
      <c r="B8" s="246" t="s">
        <v>529</v>
      </c>
      <c r="C8" s="244">
        <v>3967000</v>
      </c>
      <c r="D8" s="244">
        <v>3967000</v>
      </c>
      <c r="E8" s="244">
        <v>3967000</v>
      </c>
      <c r="F8" s="244">
        <v>2399000</v>
      </c>
      <c r="G8" s="244">
        <v>2899000</v>
      </c>
      <c r="H8" s="244">
        <v>2899000</v>
      </c>
      <c r="I8" s="245">
        <f>C8+F8</f>
        <v>6366000</v>
      </c>
      <c r="J8" s="245">
        <f>D8+H8</f>
        <v>6866000</v>
      </c>
      <c r="K8" s="245">
        <f>E8+H8</f>
        <v>6866000</v>
      </c>
    </row>
    <row r="9" spans="1:11" ht="15" customHeight="1" x14ac:dyDescent="0.2">
      <c r="A9" s="642"/>
      <c r="B9" s="246" t="s">
        <v>530</v>
      </c>
      <c r="C9" s="244">
        <v>3845000</v>
      </c>
      <c r="D9" s="244">
        <v>3845000</v>
      </c>
      <c r="E9" s="244">
        <v>3845000</v>
      </c>
      <c r="F9" s="244"/>
      <c r="G9" s="244"/>
      <c r="H9" s="244"/>
      <c r="I9" s="245">
        <f>C9+F9</f>
        <v>3845000</v>
      </c>
      <c r="J9" s="245">
        <f>D9+H9</f>
        <v>3845000</v>
      </c>
      <c r="K9" s="245">
        <f>E9+H9</f>
        <v>3845000</v>
      </c>
    </row>
    <row r="10" spans="1:11" ht="15" customHeight="1" x14ac:dyDescent="0.2">
      <c r="A10" s="642"/>
      <c r="B10" s="246" t="s">
        <v>531</v>
      </c>
      <c r="C10" s="244">
        <v>992000</v>
      </c>
      <c r="D10" s="244">
        <v>992000</v>
      </c>
      <c r="E10" s="244">
        <v>992000</v>
      </c>
      <c r="F10" s="244"/>
      <c r="G10" s="244"/>
      <c r="H10" s="244"/>
      <c r="I10" s="245">
        <f>C10+F10</f>
        <v>992000</v>
      </c>
      <c r="J10" s="245">
        <f>D10+H10</f>
        <v>992000</v>
      </c>
      <c r="K10" s="245">
        <f>E10+H10</f>
        <v>992000</v>
      </c>
    </row>
    <row r="11" spans="1:11" ht="15" customHeight="1" x14ac:dyDescent="0.2">
      <c r="A11" s="642"/>
      <c r="B11" s="246" t="s">
        <v>532</v>
      </c>
      <c r="C11" s="244">
        <v>8158000</v>
      </c>
      <c r="D11" s="244">
        <v>8158000</v>
      </c>
      <c r="E11" s="244">
        <v>8158000</v>
      </c>
      <c r="F11" s="244"/>
      <c r="G11" s="244"/>
      <c r="H11" s="244"/>
      <c r="I11" s="245">
        <f>C11+F11</f>
        <v>8158000</v>
      </c>
      <c r="J11" s="245">
        <f>D11+H11</f>
        <v>8158000</v>
      </c>
      <c r="K11" s="245">
        <f>E11+H11</f>
        <v>8158000</v>
      </c>
    </row>
    <row r="12" spans="1:11" ht="15" customHeight="1" x14ac:dyDescent="0.25">
      <c r="A12" s="642"/>
      <c r="B12" s="247" t="s">
        <v>533</v>
      </c>
      <c r="C12" s="248">
        <f t="shared" ref="C12" si="1">SUM(C5:C11)</f>
        <v>105358000</v>
      </c>
      <c r="D12" s="248">
        <f t="shared" ref="D12:J12" si="2">SUM(D5:D11)</f>
        <v>109129000</v>
      </c>
      <c r="E12" s="248">
        <f t="shared" ref="E12" si="3">SUM(E5:E11)</f>
        <v>109129000</v>
      </c>
      <c r="F12" s="248">
        <f t="shared" ref="F12:G12" si="4">SUM(F5:F11)</f>
        <v>12802000</v>
      </c>
      <c r="G12" s="248">
        <f t="shared" si="4"/>
        <v>16302000</v>
      </c>
      <c r="H12" s="248">
        <f t="shared" si="2"/>
        <v>16302000</v>
      </c>
      <c r="I12" s="249">
        <f t="shared" ref="I12" si="5">SUM(I5:I11)</f>
        <v>118160000</v>
      </c>
      <c r="J12" s="249">
        <f t="shared" si="2"/>
        <v>125431000</v>
      </c>
      <c r="K12" s="249">
        <f t="shared" ref="K12" si="6">SUM(K5:K11)</f>
        <v>125431000</v>
      </c>
    </row>
    <row r="13" spans="1:11" ht="14.25" x14ac:dyDescent="0.2">
      <c r="A13" s="246"/>
      <c r="B13" s="246"/>
      <c r="C13" s="244"/>
      <c r="D13" s="244"/>
      <c r="E13" s="244"/>
      <c r="F13" s="244"/>
      <c r="G13" s="244"/>
      <c r="H13" s="244"/>
      <c r="I13" s="245"/>
      <c r="J13" s="245"/>
      <c r="K13" s="245"/>
    </row>
    <row r="14" spans="1:11" ht="15" x14ac:dyDescent="0.25">
      <c r="A14" s="251" t="s">
        <v>2</v>
      </c>
      <c r="B14" s="243" t="s">
        <v>534</v>
      </c>
      <c r="C14" s="244"/>
      <c r="D14" s="244"/>
      <c r="E14" s="244"/>
      <c r="F14" s="244"/>
      <c r="G14" s="244"/>
      <c r="H14" s="244"/>
      <c r="I14" s="245"/>
      <c r="J14" s="245"/>
      <c r="K14" s="245"/>
    </row>
    <row r="15" spans="1:11" ht="15" x14ac:dyDescent="0.25">
      <c r="A15" s="246"/>
      <c r="B15" s="246" t="s">
        <v>557</v>
      </c>
      <c r="C15" s="244"/>
      <c r="D15" s="244"/>
      <c r="E15" s="244"/>
      <c r="F15" s="248">
        <v>2525000</v>
      </c>
      <c r="G15" s="248">
        <v>3189251</v>
      </c>
      <c r="H15" s="248">
        <v>3189251</v>
      </c>
      <c r="I15" s="245">
        <f>C15+F15</f>
        <v>2525000</v>
      </c>
      <c r="J15" s="245">
        <f>D15+H15</f>
        <v>3189251</v>
      </c>
      <c r="K15" s="245">
        <f>E15+H15</f>
        <v>3189251</v>
      </c>
    </row>
    <row r="16" spans="1:11" ht="15" x14ac:dyDescent="0.25">
      <c r="A16" s="246"/>
      <c r="B16" s="246" t="s">
        <v>608</v>
      </c>
      <c r="C16" s="244"/>
      <c r="D16" s="244"/>
      <c r="E16" s="244"/>
      <c r="F16" s="248">
        <v>6767000</v>
      </c>
      <c r="G16" s="248">
        <v>2868712</v>
      </c>
      <c r="H16" s="248">
        <v>2868712</v>
      </c>
      <c r="I16" s="245">
        <f>C16+F16</f>
        <v>6767000</v>
      </c>
      <c r="J16" s="245">
        <f>D16+H16</f>
        <v>2868712</v>
      </c>
      <c r="K16" s="245">
        <f>E16+H16</f>
        <v>2868712</v>
      </c>
    </row>
    <row r="17" spans="1:11" ht="15" x14ac:dyDescent="0.25">
      <c r="A17" s="246"/>
      <c r="B17" s="247" t="s">
        <v>36</v>
      </c>
      <c r="C17" s="248">
        <f>C15</f>
        <v>0</v>
      </c>
      <c r="D17" s="248">
        <f>D15</f>
        <v>0</v>
      </c>
      <c r="E17" s="248">
        <f>E15</f>
        <v>0</v>
      </c>
      <c r="F17" s="248">
        <f t="shared" ref="F17:K17" si="7">SUM(F15:F16)</f>
        <v>9292000</v>
      </c>
      <c r="G17" s="248">
        <f t="shared" si="7"/>
        <v>6057963</v>
      </c>
      <c r="H17" s="248">
        <f t="shared" si="7"/>
        <v>6057963</v>
      </c>
      <c r="I17" s="248">
        <f t="shared" si="7"/>
        <v>9292000</v>
      </c>
      <c r="J17" s="248">
        <f t="shared" si="7"/>
        <v>6057963</v>
      </c>
      <c r="K17" s="248">
        <f t="shared" si="7"/>
        <v>6057963</v>
      </c>
    </row>
    <row r="18" spans="1:11" ht="15" x14ac:dyDescent="0.25">
      <c r="A18" s="246"/>
      <c r="B18" s="250" t="s">
        <v>558</v>
      </c>
      <c r="C18" s="248">
        <f t="shared" ref="C18" si="8">C17+C12</f>
        <v>105358000</v>
      </c>
      <c r="D18" s="248">
        <f t="shared" ref="D18:J18" si="9">D17+D12</f>
        <v>109129000</v>
      </c>
      <c r="E18" s="248">
        <f t="shared" ref="E18" si="10">E17+E12</f>
        <v>109129000</v>
      </c>
      <c r="F18" s="248">
        <f t="shared" ref="F18:G18" si="11">F17+F12</f>
        <v>22094000</v>
      </c>
      <c r="G18" s="248">
        <f t="shared" si="11"/>
        <v>22359963</v>
      </c>
      <c r="H18" s="248">
        <f t="shared" si="9"/>
        <v>22359963</v>
      </c>
      <c r="I18" s="248">
        <f t="shared" ref="I18" si="12">I17+I12</f>
        <v>127452000</v>
      </c>
      <c r="J18" s="248">
        <f t="shared" si="9"/>
        <v>131488963</v>
      </c>
      <c r="K18" s="248">
        <f t="shared" ref="K18" si="13">K17+K12</f>
        <v>131488963</v>
      </c>
    </row>
    <row r="19" spans="1:11" x14ac:dyDescent="0.2">
      <c r="F19" s="229"/>
      <c r="G19" s="229"/>
    </row>
    <row r="21" spans="1:11" x14ac:dyDescent="0.2">
      <c r="B21" t="s">
        <v>535</v>
      </c>
    </row>
  </sheetData>
  <mergeCells count="7">
    <mergeCell ref="A5:A12"/>
    <mergeCell ref="B1:J1"/>
    <mergeCell ref="B3:B4"/>
    <mergeCell ref="A3:A4"/>
    <mergeCell ref="I3:K3"/>
    <mergeCell ref="C3:E3"/>
    <mergeCell ref="F3:H3"/>
  </mergeCells>
  <pageMargins left="0.70866141732283472" right="0.70866141732283472" top="1.1811023622047245" bottom="0.74803149606299213" header="0.31496062992125984" footer="0.31496062992125984"/>
  <pageSetup paperSize="9" scale="52" orientation="portrait" r:id="rId1"/>
  <headerFooter>
    <oddHeader>&amp;C&amp;"Arial CE,Félkövér"22/2017. (IX.15.)  számú költségvetési rendelethez
ZALAKAROS VÁROS ÖNKORMÁNYZAT többségi tulajdonában lévő
 gazdasági társaságokkal kötött szerződésekben foglalt
 feladat megoszlása 2017.évben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 számú melléklet 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'3.számú melléklet'!Nyomtatási_cím</vt:lpstr>
      <vt:lpstr>'4.a. számú melléklet 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dr.Szentgyörgyvölgyi Eszter</cp:lastModifiedBy>
  <cp:lastPrinted>2017-09-04T14:04:48Z</cp:lastPrinted>
  <dcterms:created xsi:type="dcterms:W3CDTF">2001-01-10T12:44:25Z</dcterms:created>
  <dcterms:modified xsi:type="dcterms:W3CDTF">2017-09-18T13:07:05Z</dcterms:modified>
</cp:coreProperties>
</file>